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50" windowHeight="1288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<sst xmlns="http://schemas.openxmlformats.org/spreadsheetml/2006/main" count="905" uniqueCount="398">
  <si>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</si>
  <si>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</si>
  <si>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</si>
  <si>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</si>
  <si>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</si>
  <si>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</si>
  <si>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</si>
  <si>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</si>
  <si>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</si>
  <si>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</si>
  <si>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</si>
  <si>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</si>
  <si>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</si>
  <si>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</si>
  <si>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</si>
  <si>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</si>
  <si>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</si>
  <si>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</si>
  <si>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</si>
  <si>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</si>
  <si>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</si>
  <si>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</si>
  <si>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</si>
  <si>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</si>
  <si>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</si>
  <si>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</si>
  <si>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</si>
  <si>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</si>
  <si>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</si>
  <si>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</si>
  <si>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</si>
  <si>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</si>
  <si>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</si>
  <si>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</si>
  <si>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</si>
  <si>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</si>
  <si>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</si>
  <si>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</si>
  <si>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</si>
  <si>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</si>
  <si>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</si>
  <si>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</si>
  <si>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</si>
  <si>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</si>
  <si>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</si>
  <si>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</si>
  <si>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</si>
  <si>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</si>
  <si>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</si>
  <si>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</si>
  <si>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</si>
  <si>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</si>
  <si>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</si>
  <si>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</si>
  <si>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</si>
  <si>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</si>
  <si>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</si>
  <si>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</si>
  <si>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</si>
  <si>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</si>
  <si>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</si>
  <si>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</si>
  <si>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</si>
  <si>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207</t>
  </si>
  <si>
    <t>玉溪市妇女联合会</t>
  </si>
  <si>
    <t>207001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</si>
  <si>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</si>
  <si>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</si>
  <si>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</si>
  <si>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</si>
  <si>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</si>
  <si>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</si>
  <si>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</si>
  <si>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</si>
  <si>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</si>
  <si>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</si>
  <si>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</si>
  <si>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</si>
  <si>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</si>
  <si>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</si>
  <si>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20129</t>
  </si>
  <si>
    <t>2012901</t>
  </si>
  <si>
    <t>2012902</t>
  </si>
  <si>
    <t>2012950</t>
  </si>
  <si>
    <t>2012999</t>
  </si>
  <si>
    <t>208</t>
  </si>
  <si>
    <t>20805</t>
  </si>
  <si>
    <t>2080501</t>
  </si>
  <si>
    <t>2080505</t>
  </si>
  <si>
    <t>2080506</t>
  </si>
  <si>
    <t>210</t>
  </si>
  <si>
    <t>21011</t>
  </si>
  <si>
    <t>2101101</t>
  </si>
  <si>
    <t>2101102</t>
  </si>
  <si>
    <t>2101103</t>
  </si>
  <si>
    <t>2101199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</si>
  <si>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</si>
  <si>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</si>
  <si>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</si>
  <si>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</si>
  <si>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</si>
  <si>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</si>
  <si>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</si>
  <si>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</si>
  <si>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</si>
  <si>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</si>
  <si>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</si>
  <si>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</si>
  <si>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</si>
  <si>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</si>
  <si>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</si>
  <si>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</si>
  <si>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</si>
  <si>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</si>
  <si>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</si>
  <si>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</si>
  <si>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</si>
  <si>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</si>
  <si>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</si>
  <si>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</si>
  <si>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</si>
  <si>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</si>
  <si>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</si>
  <si>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</si>
  <si>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</si>
  <si>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</si>
  <si>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</si>
  <si>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</si>
  <si>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</si>
  <si>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</si>
  <si>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</si>
  <si>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</si>
  <si>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</si>
  <si>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</si>
  <si>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</si>
  <si>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</si>
  <si>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</si>
  <si>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</si>
  <si>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</si>
  <si>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</si>
  <si>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</si>
  <si>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</si>
  <si>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</si>
  <si>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</si>
  <si>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</si>
  <si>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530400210000000629381</t>
  </si>
  <si>
    <t>行政人员工资支出</t>
  </si>
  <si>
    <t>行政运行</t>
  </si>
  <si>
    <t>30101</t>
  </si>
  <si>
    <t>基本工资</t>
  </si>
  <si>
    <t>30102</t>
  </si>
  <si>
    <t>津贴补贴</t>
  </si>
  <si>
    <t>购房补贴</t>
  </si>
  <si>
    <t>530400210000000629383</t>
  </si>
  <si>
    <t>社会保障缴费</t>
  </si>
  <si>
    <t>30112</t>
  </si>
  <si>
    <t>其他社会保障缴费</t>
  </si>
  <si>
    <t>事业运行</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</si>
  <si>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</si>
  <si>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</si>
  <si>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</si>
  <si>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</si>
  <si>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</si>
  <si>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</si>
  <si>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</si>
  <si>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</si>
  <si>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</si>
  <si>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</si>
  <si>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</si>
  <si>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530400210000000629384</t>
  </si>
  <si>
    <t>住房公积金</t>
  </si>
  <si>
    <t>30113</t>
  </si>
  <si>
    <t>530400210000000629385</t>
  </si>
  <si>
    <t>对个人和家庭的补助</t>
  </si>
  <si>
    <t>行政单位离退休</t>
  </si>
  <si>
    <t>30305</t>
  </si>
  <si>
    <t>生活补助</t>
  </si>
  <si>
    <t>530400210000000629386</t>
  </si>
  <si>
    <t>其他工资福利支出</t>
  </si>
  <si>
    <t>30103</t>
  </si>
  <si>
    <t>奖金</t>
  </si>
  <si>
    <t>530400210000000629388</t>
  </si>
  <si>
    <t>公车购置及运维费</t>
  </si>
  <si>
    <t>30231</t>
  </si>
  <si>
    <t>公务用车运行维护费</t>
  </si>
  <si>
    <t>530400210000000629389</t>
  </si>
  <si>
    <t>行政人员公务交通补贴</t>
  </si>
  <si>
    <t>30239</t>
  </si>
  <si>
    <t>其他交通费用</t>
  </si>
  <si>
    <t>530400210000000629390</t>
  </si>
  <si>
    <t>工会经费</t>
  </si>
  <si>
    <t>30228</t>
  </si>
  <si>
    <t>530400221100000576905</t>
  </si>
  <si>
    <t>30217</t>
  </si>
  <si>
    <t>530400221100000638399</t>
  </si>
  <si>
    <t>事业人员工资支出</t>
  </si>
  <si>
    <t>30107</t>
  </si>
  <si>
    <t>绩效工资</t>
  </si>
  <si>
    <t>530400241100002388135</t>
  </si>
  <si>
    <t>年终一次性奖金</t>
  </si>
  <si>
    <t>530400261100004908331</t>
  </si>
  <si>
    <t>奖励性绩效工资（工资部分）经费</t>
  </si>
  <si>
    <t>530400261100004908744</t>
  </si>
  <si>
    <t>奖励性绩效工资（高于部分）经费</t>
  </si>
  <si>
    <t>530400261100004908802</t>
  </si>
  <si>
    <t>职业年金记实经费</t>
  </si>
  <si>
    <t>机关事业单位职业年金缴费支出</t>
  </si>
  <si>
    <t>30109</t>
  </si>
  <si>
    <t>职业年金缴费</t>
  </si>
  <si>
    <t>530400261100004908847</t>
  </si>
  <si>
    <t>工作业务经费</t>
  </si>
  <si>
    <t>30201</t>
  </si>
  <si>
    <t>办公费</t>
  </si>
  <si>
    <t>30211</t>
  </si>
  <si>
    <t>差旅费</t>
  </si>
  <si>
    <t>30215</t>
  </si>
  <si>
    <t>会议费</t>
  </si>
  <si>
    <t>30216</t>
  </si>
  <si>
    <t>培训费</t>
  </si>
  <si>
    <t>30226</t>
  </si>
  <si>
    <t>劳务费</t>
  </si>
  <si>
    <t>30227</t>
  </si>
  <si>
    <t>委托业务费</t>
  </si>
  <si>
    <t>530400261100004908945</t>
  </si>
  <si>
    <t>编外临聘人员经费</t>
  </si>
  <si>
    <t>30199</t>
  </si>
  <si>
    <t>530400261100005088970</t>
  </si>
  <si>
    <t>物业管理费</t>
  </si>
  <si>
    <t>30209</t>
  </si>
  <si>
    <t>530400261100005088971</t>
  </si>
  <si>
    <t>租赁费</t>
  </si>
  <si>
    <t>30214</t>
  </si>
  <si>
    <t>预算05-1表</t>
  </si>
  <si>
    <t>2026年部门项目支出预算表</t>
  </si>
  <si>
    <t>项目分类</t>
  </si>
  <si>
    <t>项目单位</t>
  </si>
  <si>
    <t>本年拨款</t>
  </si>
  <si>
    <t>单位资金</t>
  </si>
  <si>
    <t>其中：本次下达</t>
  </si>
  <si>
    <t>春节慰问困境妇女儿童专项资金</t>
  </si>
  <si>
    <t>民生类</t>
  </si>
  <si>
    <t>530400231100001132721</t>
  </si>
  <si>
    <t>一般行政管理事务</t>
  </si>
  <si>
    <t>30306</t>
  </si>
  <si>
    <t>救济费</t>
  </si>
  <si>
    <t>玉溪市妇女联合会自有资金项目经费</t>
  </si>
  <si>
    <t>事业发展类</t>
  </si>
  <si>
    <t>530400261100004922923</t>
  </si>
  <si>
    <t>其他群众团体事务支出</t>
  </si>
  <si>
    <t>玉溪市“同唱一首歌同为一家人”民族团结进步创建系列活动项目资金</t>
  </si>
  <si>
    <t>530400261100005132693</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</si>
  <si>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</si>
  <si>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</si>
  <si>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</si>
  <si>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</si>
  <si>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</si>
  <si>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</si>
  <si>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</si>
  <si>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</si>
  <si>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</si>
  <si>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</si>
  <si>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</si>
  <si>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</si>
  <si>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</si>
  <si>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(1)实施规模：玉溪市范围内200名流动、留守、困境妇 女和儿童，其中：妇女100名、儿童100名。
(2)目标任务：慰问农村流动、留守、困境妇女儿童200 名，在春节前夕将党委政府的关心关爱送到他们手中，落实对农 村流动、留守、困境妇女儿童的关爱服务工作。
(3)实施内容：在春节前夕对全市范围内的200名农村流 动、留守、困境妇女和儿童进行走访慰问。根据市民政部门统计 的各县区流动、留守、困境妇女儿童的数量，以及市妇联在调研 中掌握了解的相关情况和各县(市、区)经济发展的现状，对流 动、留守、困境妇女儿童数量较多，整体经济发展较落后的县区，在慰问名额上有所倾斜。纳入中央、省、县级慰问的妇女儿童不 再列入本级慰问活动中。</t>
  </si>
  <si>
    <t>产出指标</t>
  </si>
  <si>
    <t>数量指标</t>
  </si>
  <si>
    <t>慰问留守妇女儿童人数</t>
  </si>
  <si>
    <t>=</t>
  </si>
  <si>
    <t>200</t>
  </si>
  <si>
    <t>人</t>
  </si>
  <si>
    <t>定量指标</t>
  </si>
  <si>
    <t>慰问农村流动、留守、困境妇女儿童200名</t>
  </si>
  <si>
    <t>质量指标</t>
  </si>
  <si>
    <t>慰问资金到位率</t>
  </si>
  <si>
    <t>100</t>
  </si>
  <si>
    <t>%</t>
  </si>
  <si>
    <t>时效指标</t>
  </si>
  <si>
    <t>慰问及时率</t>
  </si>
  <si>
    <t>效益指标</t>
  </si>
  <si>
    <t>社会效益</t>
  </si>
  <si>
    <t>慰问对象的幸福感</t>
  </si>
  <si>
    <t>&gt;=</t>
  </si>
  <si>
    <t>95</t>
  </si>
  <si>
    <t>满意度指标</t>
  </si>
  <si>
    <t>服务对象满意度</t>
  </si>
  <si>
    <t>获助人员满意度</t>
  </si>
  <si>
    <t>90</t>
  </si>
  <si>
    <t>反映获救助对象的满意程度。
救助对象满意度=调查中满意和较满意的获救助人员数/调查总人数*100%</t>
  </si>
  <si>
    <t>玉溪市妇女联合会2026自有资金项目</t>
  </si>
  <si>
    <t>培训人数</t>
  </si>
  <si>
    <t>培训场次</t>
  </si>
  <si>
    <t>次</t>
  </si>
  <si>
    <t>项目实施时间</t>
  </si>
  <si>
    <t>&lt;=</t>
  </si>
  <si>
    <t>2026.12.31</t>
  </si>
  <si>
    <t>定性指标</t>
  </si>
  <si>
    <t>有效提升接受培训人员基本素养</t>
  </si>
  <si>
    <t>有效提升</t>
  </si>
  <si>
    <t>85</t>
  </si>
  <si>
    <t>根据《关于印发玉溪市铸牢中华民族共同体意识常态化宣传教育工作方案的通知》（玉创建办发〔2024〕5号）和《关于印发玉溪市紧扣铸牢中华民族共同体意识全面深入持久开展民族团结进步创建工作方案的通知》（玉创建发〔2021〕2号）文件精神，为通过开展“绣中华·铸同心”非遗刺绣文化活动项目，能够深度挖掘和利用本地刺绣资源。通过完成下列工作：
1.非遗刺绣培训及交流活动一场，组织各地绣娘代表30余人开展刺绣培训及交流活动；
2.非遗刺绣主题作品大赛，广泛征集刺绣作品60副，进行刺绣技艺大赛和陈列展示刺绣作品；
3.非遗主题文创集市，搭建平台，各地刺绣从业者携带刺绣产品集中展示推介；
4.小小非遗传承人活动一场，组织30个家庭开展非遗刺绣文化传承活动；
5.开展非遗传承人人物专访3期间。
以实现下列目的：一方面，以铸牢中华民族共同体意识为主线，让不同民族的妇女在刺绣文化的交流与传承中，增进彼此的了解与认同，促进各民族文化相互交融，共同繁荣，进一步增强妇女群众对中华文化的认同感和自豪感 。另一方面，为妇女群众提供了学习和提升刺绣技艺的平台，切实提升妇女就业创业能力。在乡村地区，许多妇女可以通过刺绣增加收入，为乡村振兴注入巾帼力量，从而促进民族团结、文化繁荣和社会和谐。</t>
  </si>
  <si>
    <t>项目培训人数</t>
  </si>
  <si>
    <t>45</t>
  </si>
  <si>
    <t>通过系统的培训课程和实践指导，提升妇女的刺绣技能</t>
  </si>
  <si>
    <t>刺绣作品展示</t>
  </si>
  <si>
    <t>60</t>
  </si>
  <si>
    <t>幅</t>
  </si>
  <si>
    <t>充分展示玉溪刺绣的艺术魅力和多样性</t>
  </si>
  <si>
    <t>小小非遗传承人活动人数</t>
  </si>
  <si>
    <t>30</t>
  </si>
  <si>
    <t>培养青少年对非遗刺绣的兴趣和热爱</t>
  </si>
  <si>
    <t>项目计划实施时间</t>
  </si>
  <si>
    <t>2025.10</t>
  </si>
  <si>
    <t>完成时间</t>
  </si>
  <si>
    <t>合理安排项目进度，确保各项活动按时开展。</t>
  </si>
  <si>
    <t>文化传承</t>
  </si>
  <si>
    <t>有效推动</t>
  </si>
  <si>
    <t>促进民族团结，通过刺绣文化活动，加强各民族妇女之间的交流与合作，增进民族认同感和凝聚力；推动文化传承，让更多人了解和关注玉溪非遗刺绣文化，培养新一代的非遗传承人；助力乡村振兴，提升妇女就业创业能力，增加收入，促进乡村经济发展。</t>
  </si>
  <si>
    <t>参加培训及活动人员满意度</t>
  </si>
  <si>
    <t>成本指标</t>
  </si>
  <si>
    <t>经济成本指标</t>
  </si>
  <si>
    <t>50000</t>
  </si>
  <si>
    <t>元</t>
  </si>
  <si>
    <t>通过严格的成本控制和预算管理，确保项目在资金范围内顺利实施。</t>
  </si>
  <si>
    <t>预算06表</t>
  </si>
  <si>
    <t>2026年部门政府性基金预算支出预算表</t>
  </si>
  <si>
    <t>单位:元</t>
  </si>
  <si>
    <t>政府性基金预算支出</t>
  </si>
  <si>
    <t>注：2026年本单位无政府性基金支出预算，此表为空。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</si>
  <si>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</si>
  <si>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</si>
  <si>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</si>
  <si>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</si>
  <si>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</si>
  <si>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</si>
  <si>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</si>
  <si>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</si>
  <si>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</si>
  <si>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</si>
  <si>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</si>
  <si>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</si>
  <si>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年</t>
  </si>
  <si>
    <t>车辆燃油费</t>
  </si>
  <si>
    <t>车辆维修费</t>
  </si>
  <si>
    <t>车辆保险费</t>
  </si>
  <si>
    <t>预算08表</t>
  </si>
  <si>
    <t>2026年部门政府购买服务预算表</t>
  </si>
  <si>
    <t>政府购买服务项目</t>
  </si>
  <si>
    <t>政府购买服务目录</t>
  </si>
  <si>
    <t>注：2026年本单位无政府购买服务预算，此表为空。</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</si>
  <si>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</si>
  <si>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</si>
  <si>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</si>
  <si>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</si>
  <si>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</si>
  <si>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</si>
  <si>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</si>
  <si>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</si>
  <si>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</si>
  <si>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</si>
  <si>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</si>
  <si>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</si>
  <si>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</si>
  <si>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</si>
  <si>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</si>
  <si>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注：2026年本单位无对下转移支付预算，此表为空。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</si>
  <si>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</si>
  <si>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</si>
  <si>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</si>
  <si>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</si>
  <si>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</si>
  <si>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</si>
  <si>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</si>
  <si>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</si>
  <si>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</si>
  <si>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</si>
  <si>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</si>
  <si>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家具和用品</t>
  </si>
  <si>
    <t>A05010201 办公桌</t>
  </si>
  <si>
    <t>办公桌</t>
  </si>
  <si>
    <t>张</t>
  </si>
  <si>
    <t>A05010301 办公椅</t>
  </si>
  <si>
    <t>办公椅</t>
  </si>
  <si>
    <t>把</t>
  </si>
  <si>
    <t>预算11表</t>
  </si>
  <si>
    <t>2026年上级补助项目支出预算表</t>
  </si>
  <si>
    <t>上级补助</t>
  </si>
  <si>
    <t>注：2026年本单位无上级补助项目支出预算，此表为空。</t>
  </si>
  <si>
    <t>预算12表</t>
  </si>
  <si>
    <t>2026年部门项目支出中期规划预算表</t>
  </si>
  <si>
    <t>项目级次</t>
  </si>
  <si>
    <t>2026年</t>
  </si>
  <si>
    <t>2027年</t>
  </si>
  <si>
    <t>2028年</t>
  </si>
  <si>
    <t>312 民生类</t>
  </si>
  <si>
    <t>本级</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</si>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</sst>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10"/>
      <color rgb="FF000000"/>
      <name val="宋体"/>
      <charset val="134"/>
    </font>
    <font>
      <sz val="9.75"/>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2" borderId="1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29" fillId="0" borderId="0" applyNumberFormat="0" applyFill="0" applyBorder="0" applyAlignment="0" applyProtection="0">
      <alignment vertical="center"/>
    </xf>
    <xf numFmtId="0" fontId="30" fillId="3" borderId="19" applyNumberFormat="0" applyAlignment="0" applyProtection="0">
      <alignment vertical="center"/>
    </xf>
    <xf numFmtId="0" fontId="31" fillId="4" borderId="20" applyNumberFormat="0" applyAlignment="0" applyProtection="0">
      <alignment vertical="center"/>
    </xf>
    <xf numFmtId="0" fontId="32" fillId="4" borderId="19" applyNumberFormat="0" applyAlignment="0" applyProtection="0">
      <alignment vertical="center"/>
    </xf>
    <xf numFmtId="0" fontId="33" fillId="5" borderId="21" applyNumberFormat="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77" fontId="11" fillId="0" borderId="7">
      <alignment horizontal="right" vertical="center"/>
    </xf>
    <xf numFmtId="178" fontId="11" fillId="0" borderId="7">
      <alignment horizontal="right" vertical="center"/>
    </xf>
    <xf numFmtId="179" fontId="11" fillId="0" borderId="7">
      <alignment horizontal="right" vertical="center"/>
    </xf>
    <xf numFmtId="10" fontId="11" fillId="0" borderId="7">
      <alignment horizontal="right" vertical="center"/>
    </xf>
    <xf numFmtId="180" fontId="11" fillId="0" borderId="7">
      <alignment horizontal="right" vertical="center"/>
    </xf>
  </cellStyleXfs>
  <cellXfs count="172">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0"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6" fillId="0" borderId="0" xfId="0" applyFont="1" applyBorder="1" applyAlignment="1" applyProtection="1">
      <alignment horizontal="right" vertical="center"/>
      <protection locked="0"/>
    </xf>
    <xf numFmtId="0" fontId="8" fillId="0" borderId="0" xfId="0" applyFont="1" applyBorder="1" applyAlignment="1">
      <alignment horizontal="center" vertical="center"/>
    </xf>
    <xf numFmtId="0" fontId="9" fillId="0" borderId="0" xfId="0" applyFont="1" applyBorder="1" applyAlignment="1" applyProtection="1">
      <alignment horizontal="right"/>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pplyProtection="1">
      <alignment horizontal="center" vertical="center" wrapText="1"/>
      <protection locked="0"/>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9"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49" fontId="11" fillId="0" borderId="7" xfId="0" applyNumberFormat="1" applyFont="1" applyBorder="1" applyAlignment="1">
      <alignment horizontal="left" vertical="center" wrapText="1" indent="2"/>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10"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9" fillId="0" borderId="0" xfId="0" applyFont="1" applyBorder="1" applyAlignment="1">
      <alignment horizontal="right" wrapText="1"/>
    </xf>
    <xf numFmtId="0" fontId="9" fillId="0" borderId="0" xfId="0" applyFont="1" applyBorder="1" applyAlignment="1">
      <alignment wrapText="1"/>
    </xf>
    <xf numFmtId="0" fontId="3" fillId="0" borderId="0" xfId="0" applyFont="1" applyBorder="1" applyAlignment="1" applyProtection="1">
      <alignment horizontal="right"/>
      <protection locked="0"/>
    </xf>
    <xf numFmtId="0" fontId="10" fillId="0" borderId="8" xfId="0" applyFont="1" applyBorder="1" applyAlignment="1">
      <alignment horizontal="center" vertical="center" wrapText="1"/>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vertical="top" wrapText="1"/>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right"/>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pplyProtection="1">
      <alignment horizontal="center" vertical="center" wrapText="1"/>
      <protection locked="0"/>
    </xf>
    <xf numFmtId="0" fontId="10" fillId="0" borderId="11" xfId="0" applyFont="1" applyBorder="1" applyAlignment="1">
      <alignment horizontal="center" vertical="center" wrapText="1"/>
    </xf>
    <xf numFmtId="0" fontId="10" fillId="0" borderId="11" xfId="0" applyFont="1" applyBorder="1" applyAlignment="1" applyProtection="1">
      <alignment horizontal="center" vertical="center"/>
      <protection locked="0"/>
    </xf>
    <xf numFmtId="0" fontId="10" fillId="0" borderId="11" xfId="0" applyFont="1" applyBorder="1" applyAlignment="1" applyProtection="1">
      <alignment horizontal="center" vertical="center" wrapText="1"/>
      <protection locked="0"/>
    </xf>
    <xf numFmtId="0" fontId="10" fillId="0" borderId="12" xfId="0" applyFont="1" applyBorder="1" applyAlignment="1">
      <alignment horizontal="center" vertical="center" wrapText="1"/>
    </xf>
    <xf numFmtId="0" fontId="10" fillId="0" borderId="1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12" xfId="0" applyFont="1" applyBorder="1" applyAlignment="1">
      <alignment horizontal="center" vertical="center"/>
    </xf>
    <xf numFmtId="0" fontId="10"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6" fontId="3" fillId="0" borderId="7" xfId="0" applyNumberFormat="1" applyFont="1" applyBorder="1" applyAlignment="1">
      <alignment horizontal="right" vertical="center"/>
    </xf>
    <xf numFmtId="0" fontId="3" fillId="0" borderId="6" xfId="0" applyFont="1" applyBorder="1" applyAlignment="1">
      <alignment horizontal="left" vertical="center" wrapText="1" indent="2"/>
    </xf>
    <xf numFmtId="0" fontId="3" fillId="0" borderId="12"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19" fillId="0" borderId="0" xfId="0" applyFont="1" applyBorder="1" applyAlignment="1"/>
    <xf numFmtId="0" fontId="9"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9" fillId="0" borderId="0" xfId="0" applyFont="1" applyBorder="1" applyAlignment="1">
      <alignment horizontal="right"/>
    </xf>
    <xf numFmtId="176" fontId="7" fillId="0" borderId="7" xfId="51" applyNumberFormat="1" applyFont="1" applyBorder="1">
      <alignment horizontal="right" vertical="center"/>
    </xf>
    <xf numFmtId="0" fontId="9" fillId="0" borderId="7" xfId="0" applyFont="1" applyBorder="1" applyAlignment="1" applyProtection="1">
      <alignment horizontal="center" vertical="center" wrapText="1"/>
      <protection locked="0"/>
    </xf>
    <xf numFmtId="0" fontId="9" fillId="0" borderId="7" xfId="0" applyFont="1" applyBorder="1" applyAlignment="1">
      <alignment horizontal="center" vertical="center" wrapText="1"/>
    </xf>
    <xf numFmtId="0" fontId="3" fillId="0" borderId="0" xfId="0" applyFont="1" applyBorder="1" applyAlignment="1" applyProtection="1">
      <alignment horizontal="right" vertical="center"/>
      <protection locked="0"/>
    </xf>
    <xf numFmtId="0" fontId="17" fillId="0" borderId="0" xfId="0" applyFont="1" applyBorder="1" applyAlignment="1">
      <alignment horizontal="center" vertical="center"/>
    </xf>
    <xf numFmtId="49" fontId="7" fillId="0" borderId="7" xfId="50" applyNumberFormat="1" applyFont="1" applyBorder="1" applyAlignment="1">
      <alignment horizontal="left" vertical="center" wrapText="1" indent="1"/>
    </xf>
    <xf numFmtId="49" fontId="9" fillId="0" borderId="0" xfId="0" applyNumberFormat="1" applyFont="1" applyBorder="1" applyAlignment="1"/>
    <xf numFmtId="0" fontId="9" fillId="0" borderId="0" xfId="0" applyFont="1" applyBorder="1">
      <alignment vertical="top"/>
    </xf>
    <xf numFmtId="0" fontId="7" fillId="0" borderId="0" xfId="0" applyFont="1" applyBorder="1" applyAlignment="1">
      <alignment horizontal="left" vertical="center"/>
    </xf>
    <xf numFmtId="0" fontId="1" fillId="0" borderId="7" xfId="0" applyFont="1" applyBorder="1" applyAlignment="1">
      <alignment horizontal="center" vertical="center" wrapText="1"/>
    </xf>
    <xf numFmtId="0" fontId="9" fillId="0" borderId="7" xfId="0" applyFont="1" applyBorder="1" applyAlignment="1">
      <alignment horizontal="center" vertical="center"/>
    </xf>
    <xf numFmtId="49" fontId="7" fillId="0" borderId="7" xfId="0" applyNumberFormat="1" applyFont="1" applyBorder="1" applyAlignment="1">
      <alignment horizontal="left" vertical="center" wrapText="1"/>
    </xf>
    <xf numFmtId="49" fontId="11" fillId="0" borderId="7" xfId="50" applyNumberFormat="1" applyFont="1" applyBorder="1" applyAlignment="1">
      <alignment horizontal="right" vertical="center" wrapText="1"/>
    </xf>
    <xf numFmtId="49" fontId="12" fillId="0" borderId="7" xfId="50" applyNumberFormat="1" applyFont="1" applyBorder="1" applyAlignment="1">
      <alignment horizontal="center" vertical="center" wrapText="1"/>
    </xf>
    <xf numFmtId="49" fontId="11" fillId="0" borderId="7" xfId="50" applyNumberFormat="1" applyFont="1" applyBorder="1">
      <alignment horizontal="left" vertical="center" wrapText="1"/>
    </xf>
    <xf numFmtId="49" fontId="13" fillId="0" borderId="7" xfId="50" applyNumberFormat="1" applyFont="1" applyBorder="1" applyAlignment="1">
      <alignment horizontal="center" vertical="center" wrapText="1"/>
    </xf>
    <xf numFmtId="49" fontId="11" fillId="0" borderId="7" xfId="50" applyNumberFormat="1" applyFont="1" applyBorder="1" applyAlignment="1">
      <alignment horizontal="center" vertical="center" wrapText="1"/>
    </xf>
    <xf numFmtId="0" fontId="0" fillId="0" borderId="14" xfId="0" applyFont="1" applyBorder="1">
      <alignment vertical="top"/>
    </xf>
    <xf numFmtId="176" fontId="11" fillId="0" borderId="7" xfId="50" applyNumberFormat="1" applyFont="1" applyBorder="1" applyAlignment="1">
      <alignment horizontal="right" vertical="center" wrapText="1"/>
    </xf>
    <xf numFmtId="0" fontId="0" fillId="0" borderId="15" xfId="0" applyFont="1" applyBorder="1">
      <alignment vertical="top"/>
    </xf>
    <xf numFmtId="49" fontId="11" fillId="0" borderId="4" xfId="50" applyNumberFormat="1" applyFont="1" applyBorder="1">
      <alignment horizontal="left" vertical="center" wrapText="1"/>
    </xf>
    <xf numFmtId="180" fontId="11" fillId="0" borderId="7" xfId="56" applyNumberFormat="1" applyFont="1" applyBorder="1" applyAlignment="1">
      <alignment horizontal="center" vertical="center" wrapText="1"/>
    </xf>
    <xf numFmtId="49" fontId="20" fillId="0" borderId="7" xfId="50" applyNumberFormat="1" applyFont="1" applyBorder="1" applyAlignment="1">
      <alignment horizontal="right" vertical="center" wrapText="1"/>
    </xf>
    <xf numFmtId="49" fontId="11" fillId="0" borderId="10"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2"/>
    </xf>
    <xf numFmtId="49" fontId="11" fillId="0" borderId="7" xfId="50"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0" applyNumberFormat="1" applyFont="1" applyBorder="1">
      <alignment horizontal="left" vertical="center" wrapText="1"/>
    </xf>
    <xf numFmtId="176" fontId="11" fillId="0" borderId="7" xfId="0" applyNumberFormat="1" applyFont="1" applyBorder="1" applyAlignment="1">
      <alignment horizontal="right" vertical="center"/>
    </xf>
    <xf numFmtId="176" fontId="21" fillId="0" borderId="7" xfId="0" applyNumberFormat="1" applyFont="1" applyBorder="1" applyAlignment="1">
      <alignment horizontal="left" vertical="center"/>
    </xf>
    <xf numFmtId="176" fontId="11" fillId="0" borderId="7" xfId="51" applyNumberFormat="1" applyFont="1" applyBorder="1">
      <alignment horizontal="right" vertical="center"/>
    </xf>
    <xf numFmtId="176"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workbookViewId="0">
      <selection activeCell="A11" sqref="A11"/>
    </sheetView>
  </sheetViews>
  <sheetFormatPr defaultColWidth="8.85454545454546" defaultRowHeight="15" customHeight="1" outlineLevelCol="3"/>
  <cols>
    <col min="1" max="2" width="28.5727272727273" customWidth="1"/>
    <col min="3" max="3" width="35.7" customWidth="1"/>
    <col min="4" max="4" width="28.5727272727273" customWidth="1"/>
  </cols>
  <sheetData>
    <row r="1" ht="18.75" customHeight="1" spans="1:4">
      <c r="A1" s="150" t="s">
        <v>0</v>
      </c>
      <c r="B1" s="164"/>
      <c r="C1" s="164"/>
      <c r="D1" s="164"/>
    </row>
    <row r="2" ht="28.5" customHeight="1" spans="1:4">
      <c r="A2" s="165" t="s">
        <v>1</v>
      </c>
      <c r="B2" s="165"/>
      <c r="C2" s="165"/>
      <c r="D2" s="165"/>
    </row>
    <row r="3" ht="18.75" customHeight="1" spans="1:4">
      <c r="A3" s="152" t="str">
        <f>"单位名称："&amp;"玉溪市妇女联合会"</f>
        <v>单位名称：玉溪市妇女联合会</v>
      </c>
      <c r="B3" s="152"/>
      <c r="C3" s="152"/>
      <c r="D3" s="150" t="s">
        <v>2</v>
      </c>
    </row>
    <row r="4" ht="18.75" customHeight="1" spans="1:4">
      <c r="A4" s="153" t="s">
        <v>3</v>
      </c>
      <c r="B4" s="153"/>
      <c r="C4" s="153" t="s">
        <v>4</v>
      </c>
      <c r="D4" s="153"/>
    </row>
    <row r="5" ht="18.75" customHeight="1" spans="1:4">
      <c r="A5" s="153" t="s">
        <v>5</v>
      </c>
      <c r="B5" s="153" t="s">
        <v>6</v>
      </c>
      <c r="C5" s="153" t="s">
        <v>7</v>
      </c>
      <c r="D5" s="153" t="s">
        <v>6</v>
      </c>
    </row>
    <row r="6" ht="18.75" customHeight="1" spans="1:4">
      <c r="A6" s="152" t="s">
        <v>8</v>
      </c>
      <c r="B6" s="169">
        <v>5239253.72</v>
      </c>
      <c r="C6" s="170" t="str">
        <f>"一"&amp;"、"&amp;"一般公共服务支出"</f>
        <v>一、一般公共服务支出</v>
      </c>
      <c r="D6" s="169">
        <v>4217676.87</v>
      </c>
    </row>
    <row r="7" ht="18.75" customHeight="1" spans="1:4">
      <c r="A7" s="152" t="s">
        <v>9</v>
      </c>
      <c r="B7" s="169"/>
      <c r="C7" s="170" t="str">
        <f>"二"&amp;"、"&amp;"社会保障和就业支出"</f>
        <v>二、社会保障和就业支出</v>
      </c>
      <c r="D7" s="169">
        <v>793923.36</v>
      </c>
    </row>
    <row r="8" ht="18.75" customHeight="1" spans="1:4">
      <c r="A8" s="152" t="s">
        <v>10</v>
      </c>
      <c r="B8" s="169"/>
      <c r="C8" s="170" t="str">
        <f>"三"&amp;"、"&amp;"卫生健康支出"</f>
        <v>三、卫生健康支出</v>
      </c>
      <c r="D8" s="169">
        <v>379485.49</v>
      </c>
    </row>
    <row r="9" ht="18.75" customHeight="1" spans="1:4">
      <c r="A9" s="152" t="s">
        <v>11</v>
      </c>
      <c r="B9" s="169"/>
      <c r="C9" s="170" t="str">
        <f>"四"&amp;"、"&amp;"住房保障支出"</f>
        <v>四、住房保障支出</v>
      </c>
      <c r="D9" s="169">
        <v>348168</v>
      </c>
    </row>
    <row r="10" ht="18.75" customHeight="1" spans="1:4">
      <c r="A10" s="152" t="s">
        <v>12</v>
      </c>
      <c r="B10" s="169">
        <v>500000</v>
      </c>
      <c r="C10" s="152"/>
      <c r="D10" s="152"/>
    </row>
    <row r="11" ht="18.75" customHeight="1" spans="1:4">
      <c r="A11" s="152" t="s">
        <v>13</v>
      </c>
      <c r="B11" s="169"/>
      <c r="C11" s="152"/>
      <c r="D11" s="152"/>
    </row>
    <row r="12" ht="18.75" customHeight="1" spans="1:4">
      <c r="A12" s="152" t="s">
        <v>14</v>
      </c>
      <c r="B12" s="169"/>
      <c r="C12" s="152"/>
      <c r="D12" s="152"/>
    </row>
    <row r="13" ht="18.75" customHeight="1" spans="1:4">
      <c r="A13" s="152" t="s">
        <v>15</v>
      </c>
      <c r="B13" s="169"/>
      <c r="C13" s="152"/>
      <c r="D13" s="152"/>
    </row>
    <row r="14" ht="18.75" customHeight="1" spans="1:4">
      <c r="A14" s="152" t="s">
        <v>16</v>
      </c>
      <c r="B14" s="169"/>
      <c r="C14" s="152"/>
      <c r="D14" s="152"/>
    </row>
    <row r="15" ht="18.75" customHeight="1" spans="1:4">
      <c r="A15" s="152" t="s">
        <v>17</v>
      </c>
      <c r="B15" s="169">
        <v>500000</v>
      </c>
      <c r="C15" s="152"/>
      <c r="D15" s="152"/>
    </row>
    <row r="16" ht="18.75" customHeight="1" spans="1:4">
      <c r="A16" s="171" t="s">
        <v>18</v>
      </c>
      <c r="B16" s="169">
        <v>5739253.72</v>
      </c>
      <c r="C16" s="171" t="s">
        <v>19</v>
      </c>
      <c r="D16" s="169">
        <v>5739253.72</v>
      </c>
    </row>
    <row r="17" ht="18.75" customHeight="1" spans="1:4">
      <c r="A17" s="166" t="s">
        <v>20</v>
      </c>
      <c r="B17" s="152"/>
      <c r="C17" s="166" t="s">
        <v>21</v>
      </c>
      <c r="D17" s="152"/>
    </row>
    <row r="18" ht="18.75" customHeight="1" spans="1:4">
      <c r="A18" s="61" t="s">
        <v>22</v>
      </c>
      <c r="B18" s="169"/>
      <c r="C18" s="61" t="s">
        <v>22</v>
      </c>
      <c r="D18" s="169"/>
    </row>
    <row r="19" ht="18.75" customHeight="1" spans="1:4">
      <c r="A19" s="61" t="s">
        <v>23</v>
      </c>
      <c r="B19" s="169"/>
      <c r="C19" s="61" t="s">
        <v>23</v>
      </c>
      <c r="D19" s="169"/>
    </row>
    <row r="20" ht="18.75" customHeight="1" spans="1:4">
      <c r="A20" s="171" t="s">
        <v>24</v>
      </c>
      <c r="B20" s="169">
        <v>5739253.72</v>
      </c>
      <c r="C20" s="171" t="s">
        <v>25</v>
      </c>
      <c r="D20" s="169">
        <v>5739253.72</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0"/>
  <sheetViews>
    <sheetView showZeros="0" workbookViewId="0">
      <selection activeCell="A1" sqref="A1:S1"/>
    </sheetView>
  </sheetViews>
  <sheetFormatPr defaultColWidth="8.85454545454546" defaultRowHeight="15" customHeight="1"/>
  <cols>
    <col min="1" max="1" width="17.8454545454545" customWidth="1"/>
    <col min="2" max="2" width="53.1363636363636" customWidth="1"/>
    <col min="3" max="3" width="16.2818181818182" customWidth="1"/>
    <col min="4" max="4" width="16.4181818181818" customWidth="1"/>
    <col min="5" max="6" width="16.2818181818182" customWidth="1"/>
    <col min="7" max="11" width="16.4181818181818" customWidth="1"/>
    <col min="12" max="18" width="16.2818181818182" customWidth="1"/>
    <col min="19" max="19" width="16.4181818181818" customWidth="1"/>
  </cols>
  <sheetData>
    <row r="1" customHeight="1" spans="1:19">
      <c r="A1" s="160" t="s">
        <v>26</v>
      </c>
      <c r="B1" s="160"/>
      <c r="C1" s="160"/>
      <c r="D1" s="160"/>
      <c r="E1" s="160"/>
      <c r="F1" s="160"/>
      <c r="G1" s="160"/>
      <c r="H1" s="160"/>
      <c r="I1" s="160"/>
      <c r="J1" s="160"/>
      <c r="K1" s="160"/>
      <c r="L1" s="160"/>
      <c r="M1" s="160"/>
      <c r="N1" s="160"/>
      <c r="O1" s="160"/>
      <c r="P1" s="160"/>
      <c r="Q1" s="160"/>
      <c r="R1" s="160"/>
      <c r="S1" s="160"/>
    </row>
    <row r="2" ht="28.5" customHeight="1" spans="1:19">
      <c r="A2" s="151" t="s">
        <v>27</v>
      </c>
      <c r="B2" s="151"/>
      <c r="C2" s="151"/>
      <c r="D2" s="151"/>
      <c r="E2" s="151"/>
      <c r="F2" s="151"/>
      <c r="G2" s="151"/>
      <c r="H2" s="151"/>
      <c r="I2" s="151"/>
      <c r="J2" s="151"/>
      <c r="K2" s="151"/>
      <c r="L2" s="151"/>
      <c r="M2" s="151"/>
      <c r="N2" s="151"/>
      <c r="O2" s="151"/>
      <c r="P2" s="151"/>
      <c r="Q2" s="151"/>
      <c r="R2" s="151"/>
      <c r="S2" s="151"/>
    </row>
    <row r="3" ht="20.25" customHeight="1" spans="1:19">
      <c r="A3" s="152" t="str">
        <f>"单位名称："&amp;"玉溪市妇女联合会"</f>
        <v>单位名称：玉溪市妇女联合会</v>
      </c>
      <c r="B3" s="152"/>
      <c r="C3" s="152"/>
      <c r="D3" s="152"/>
      <c r="E3" s="152"/>
      <c r="F3" s="152"/>
      <c r="G3" s="152"/>
      <c r="H3" s="152"/>
      <c r="I3" s="152"/>
      <c r="J3" s="152"/>
      <c r="K3" s="152"/>
      <c r="L3" s="161"/>
      <c r="M3" s="161"/>
      <c r="N3" s="161"/>
      <c r="O3" s="161"/>
      <c r="P3" s="161"/>
      <c r="Q3" s="161"/>
      <c r="R3" s="161"/>
      <c r="S3" s="161" t="s">
        <v>2</v>
      </c>
    </row>
    <row r="4" ht="27" customHeight="1" spans="1:19">
      <c r="A4" s="153" t="s">
        <v>28</v>
      </c>
      <c r="B4" s="153" t="s">
        <v>29</v>
      </c>
      <c r="C4" s="153" t="s">
        <v>30</v>
      </c>
      <c r="D4" s="153" t="s">
        <v>31</v>
      </c>
      <c r="E4" s="153"/>
      <c r="F4" s="153"/>
      <c r="G4" s="153"/>
      <c r="H4" s="153"/>
      <c r="I4" s="153"/>
      <c r="J4" s="153"/>
      <c r="K4" s="153"/>
      <c r="L4" s="153"/>
      <c r="M4" s="153"/>
      <c r="N4" s="153"/>
      <c r="O4" s="153" t="s">
        <v>20</v>
      </c>
      <c r="P4" s="153"/>
      <c r="Q4" s="153"/>
      <c r="R4" s="153"/>
      <c r="S4" s="153"/>
    </row>
    <row r="5" ht="27" customHeight="1" spans="1:19">
      <c r="A5" s="153"/>
      <c r="B5" s="153"/>
      <c r="C5" s="153"/>
      <c r="D5" s="153" t="s">
        <v>32</v>
      </c>
      <c r="E5" s="153" t="s">
        <v>33</v>
      </c>
      <c r="F5" s="153" t="s">
        <v>34</v>
      </c>
      <c r="G5" s="153" t="s">
        <v>35</v>
      </c>
      <c r="H5" s="153" t="s">
        <v>36</v>
      </c>
      <c r="I5" s="153" t="s">
        <v>37</v>
      </c>
      <c r="J5" s="153"/>
      <c r="K5" s="153"/>
      <c r="L5" s="153"/>
      <c r="M5" s="153"/>
      <c r="N5" s="153"/>
      <c r="O5" s="153" t="s">
        <v>32</v>
      </c>
      <c r="P5" s="153" t="s">
        <v>33</v>
      </c>
      <c r="Q5" s="153" t="s">
        <v>34</v>
      </c>
      <c r="R5" s="153" t="s">
        <v>35</v>
      </c>
      <c r="S5" s="153" t="s">
        <v>38</v>
      </c>
    </row>
    <row r="6" ht="27" customHeight="1" spans="1:19">
      <c r="A6" s="153"/>
      <c r="B6" s="153"/>
      <c r="C6" s="153"/>
      <c r="D6" s="153"/>
      <c r="E6" s="153"/>
      <c r="F6" s="153"/>
      <c r="G6" s="153"/>
      <c r="H6" s="153"/>
      <c r="I6" s="153" t="s">
        <v>32</v>
      </c>
      <c r="J6" s="153" t="s">
        <v>39</v>
      </c>
      <c r="K6" s="153" t="s">
        <v>40</v>
      </c>
      <c r="L6" s="153" t="s">
        <v>41</v>
      </c>
      <c r="M6" s="153" t="s">
        <v>42</v>
      </c>
      <c r="N6" s="153" t="s">
        <v>43</v>
      </c>
      <c r="O6" s="153"/>
      <c r="P6" s="153"/>
      <c r="Q6" s="153"/>
      <c r="R6" s="153"/>
      <c r="S6" s="153"/>
    </row>
    <row r="7" ht="20.25" customHeight="1" spans="1:19">
      <c r="A7" s="159" t="s">
        <v>44</v>
      </c>
      <c r="B7" s="159" t="s">
        <v>45</v>
      </c>
      <c r="C7" s="159" t="s">
        <v>46</v>
      </c>
      <c r="D7" s="159" t="s">
        <v>47</v>
      </c>
      <c r="E7" s="159" t="s">
        <v>48</v>
      </c>
      <c r="F7" s="159" t="s">
        <v>49</v>
      </c>
      <c r="G7" s="159" t="s">
        <v>50</v>
      </c>
      <c r="H7" s="159" t="s">
        <v>51</v>
      </c>
      <c r="I7" s="159" t="s">
        <v>52</v>
      </c>
      <c r="J7" s="159" t="s">
        <v>53</v>
      </c>
      <c r="K7" s="159" t="s">
        <v>54</v>
      </c>
      <c r="L7" s="159" t="s">
        <v>55</v>
      </c>
      <c r="M7" s="159" t="s">
        <v>56</v>
      </c>
      <c r="N7" s="159" t="s">
        <v>57</v>
      </c>
      <c r="O7" s="159" t="s">
        <v>58</v>
      </c>
      <c r="P7" s="159" t="s">
        <v>59</v>
      </c>
      <c r="Q7" s="159" t="s">
        <v>60</v>
      </c>
      <c r="R7" s="159" t="s">
        <v>61</v>
      </c>
      <c r="S7" s="159" t="s">
        <v>62</v>
      </c>
    </row>
    <row r="8" ht="20.25" customHeight="1" spans="1:19">
      <c r="A8" s="152" t="s">
        <v>63</v>
      </c>
      <c r="B8" s="152" t="s">
        <v>64</v>
      </c>
      <c r="C8" s="156">
        <v>5739253.72</v>
      </c>
      <c r="D8" s="156">
        <v>5739253.72</v>
      </c>
      <c r="E8" s="64">
        <v>5239253.72</v>
      </c>
      <c r="F8" s="64"/>
      <c r="G8" s="64"/>
      <c r="H8" s="64"/>
      <c r="I8" s="64">
        <v>500000</v>
      </c>
      <c r="J8" s="64"/>
      <c r="K8" s="64"/>
      <c r="L8" s="64"/>
      <c r="M8" s="64"/>
      <c r="N8" s="64">
        <v>500000</v>
      </c>
      <c r="O8" s="156"/>
      <c r="P8" s="156"/>
      <c r="Q8" s="156"/>
      <c r="R8" s="156"/>
      <c r="S8" s="156"/>
    </row>
    <row r="9" ht="20.25" customHeight="1" spans="1:19">
      <c r="A9" s="162" t="s">
        <v>65</v>
      </c>
      <c r="B9" s="162" t="s">
        <v>64</v>
      </c>
      <c r="C9" s="156">
        <v>5739253.72</v>
      </c>
      <c r="D9" s="156">
        <v>5739253.72</v>
      </c>
      <c r="E9" s="64">
        <v>5239253.72</v>
      </c>
      <c r="F9" s="64"/>
      <c r="G9" s="64"/>
      <c r="H9" s="64"/>
      <c r="I9" s="64">
        <v>500000</v>
      </c>
      <c r="J9" s="64"/>
      <c r="K9" s="64"/>
      <c r="L9" s="64"/>
      <c r="M9" s="64"/>
      <c r="N9" s="64">
        <v>500000</v>
      </c>
      <c r="O9" s="156"/>
      <c r="P9" s="156"/>
      <c r="Q9" s="156"/>
      <c r="R9" s="152"/>
      <c r="S9" s="156"/>
    </row>
    <row r="10" ht="20.25" customHeight="1" spans="1:19">
      <c r="A10" s="154" t="s">
        <v>30</v>
      </c>
      <c r="B10" s="152"/>
      <c r="C10" s="156">
        <v>5739253.72</v>
      </c>
      <c r="D10" s="156">
        <v>5739253.72</v>
      </c>
      <c r="E10" s="156">
        <v>5239253.72</v>
      </c>
      <c r="F10" s="156"/>
      <c r="G10" s="156"/>
      <c r="H10" s="156"/>
      <c r="I10" s="156">
        <v>500000</v>
      </c>
      <c r="J10" s="156"/>
      <c r="K10" s="156"/>
      <c r="L10" s="156"/>
      <c r="M10" s="156"/>
      <c r="N10" s="156">
        <v>500000</v>
      </c>
      <c r="O10" s="156"/>
      <c r="P10" s="156"/>
      <c r="Q10" s="156"/>
      <c r="R10" s="156"/>
      <c r="S10" s="156"/>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8"/>
  <sheetViews>
    <sheetView showZeros="0" workbookViewId="0">
      <selection activeCell="A1" sqref="A1:O1"/>
    </sheetView>
  </sheetViews>
  <sheetFormatPr defaultColWidth="8.85454545454546" defaultRowHeight="15" customHeight="1"/>
  <cols>
    <col min="1" max="1" width="17.8454545454545" customWidth="1"/>
    <col min="2" max="2" width="53.1363636363636" customWidth="1"/>
    <col min="3" max="15" width="15.1363636363636" customWidth="1"/>
  </cols>
  <sheetData>
    <row r="1" customHeight="1" spans="1:15">
      <c r="A1" s="160" t="s">
        <v>66</v>
      </c>
      <c r="B1" s="160"/>
      <c r="C1" s="160"/>
      <c r="D1" s="160"/>
      <c r="E1" s="160"/>
      <c r="F1" s="160"/>
      <c r="G1" s="160"/>
      <c r="H1" s="160"/>
      <c r="I1" s="160"/>
      <c r="J1" s="160"/>
      <c r="K1" s="160"/>
      <c r="L1" s="160"/>
      <c r="M1" s="160"/>
      <c r="N1" s="160"/>
      <c r="O1" s="160"/>
    </row>
    <row r="2" ht="28.5" customHeight="1" spans="1:15">
      <c r="A2" s="151" t="s">
        <v>67</v>
      </c>
      <c r="B2" s="151"/>
      <c r="C2" s="151"/>
      <c r="D2" s="151"/>
      <c r="E2" s="151"/>
      <c r="F2" s="151"/>
      <c r="G2" s="151"/>
      <c r="H2" s="151"/>
      <c r="I2" s="151"/>
      <c r="J2" s="151"/>
      <c r="K2" s="151"/>
      <c r="L2" s="151"/>
      <c r="M2" s="151"/>
      <c r="N2" s="151"/>
      <c r="O2" s="151"/>
    </row>
    <row r="3" ht="20.25" customHeight="1" spans="1:15">
      <c r="A3" s="152" t="str">
        <f>"单位名称："&amp;"玉溪市妇女联合会"</f>
        <v>单位名称：玉溪市妇女联合会</v>
      </c>
      <c r="B3" s="152"/>
      <c r="C3" s="152"/>
      <c r="D3" s="152"/>
      <c r="E3" s="152"/>
      <c r="F3" s="152"/>
      <c r="G3" s="152"/>
      <c r="H3" s="152"/>
      <c r="I3" s="152"/>
      <c r="J3" s="161"/>
      <c r="K3" s="161"/>
      <c r="L3" s="161"/>
      <c r="M3" s="161"/>
      <c r="N3" s="161"/>
      <c r="O3" s="161" t="s">
        <v>2</v>
      </c>
    </row>
    <row r="4" ht="27" customHeight="1" spans="1:15">
      <c r="A4" s="153" t="s">
        <v>68</v>
      </c>
      <c r="B4" s="153" t="s">
        <v>69</v>
      </c>
      <c r="C4" s="153" t="s">
        <v>30</v>
      </c>
      <c r="D4" s="153" t="s">
        <v>33</v>
      </c>
      <c r="E4" s="153"/>
      <c r="F4" s="153"/>
      <c r="G4" s="153" t="s">
        <v>34</v>
      </c>
      <c r="H4" s="153" t="s">
        <v>35</v>
      </c>
      <c r="I4" s="153" t="s">
        <v>70</v>
      </c>
      <c r="J4" s="153" t="s">
        <v>71</v>
      </c>
      <c r="K4" s="153"/>
      <c r="L4" s="153"/>
      <c r="M4" s="153"/>
      <c r="N4" s="153"/>
      <c r="O4" s="153"/>
    </row>
    <row r="5" ht="27" customHeight="1" spans="1:15">
      <c r="A5" s="153"/>
      <c r="B5" s="153"/>
      <c r="C5" s="153"/>
      <c r="D5" s="153" t="s">
        <v>32</v>
      </c>
      <c r="E5" s="153" t="s">
        <v>72</v>
      </c>
      <c r="F5" s="153" t="s">
        <v>73</v>
      </c>
      <c r="G5" s="153"/>
      <c r="H5" s="153"/>
      <c r="I5" s="153"/>
      <c r="J5" s="153" t="s">
        <v>32</v>
      </c>
      <c r="K5" s="153" t="s">
        <v>74</v>
      </c>
      <c r="L5" s="153" t="s">
        <v>75</v>
      </c>
      <c r="M5" s="153" t="s">
        <v>76</v>
      </c>
      <c r="N5" s="153" t="s">
        <v>77</v>
      </c>
      <c r="O5" s="153" t="s">
        <v>78</v>
      </c>
    </row>
    <row r="6" ht="20.25" customHeight="1" spans="1:15">
      <c r="A6" s="159" t="s">
        <v>44</v>
      </c>
      <c r="B6" s="159" t="s">
        <v>45</v>
      </c>
      <c r="C6" s="159" t="s">
        <v>46</v>
      </c>
      <c r="D6" s="159" t="s">
        <v>47</v>
      </c>
      <c r="E6" s="159" t="s">
        <v>48</v>
      </c>
      <c r="F6" s="159" t="s">
        <v>49</v>
      </c>
      <c r="G6" s="159" t="s">
        <v>50</v>
      </c>
      <c r="H6" s="159" t="s">
        <v>51</v>
      </c>
      <c r="I6" s="159" t="s">
        <v>52</v>
      </c>
      <c r="J6" s="159" t="s">
        <v>53</v>
      </c>
      <c r="K6" s="159" t="s">
        <v>54</v>
      </c>
      <c r="L6" s="159" t="s">
        <v>55</v>
      </c>
      <c r="M6" s="159" t="s">
        <v>56</v>
      </c>
      <c r="N6" s="159" t="s">
        <v>57</v>
      </c>
      <c r="O6" s="159" t="s">
        <v>58</v>
      </c>
    </row>
    <row r="7" ht="20.25" customHeight="1" spans="1:15">
      <c r="A7" s="152" t="s">
        <v>79</v>
      </c>
      <c r="B7" s="152" t="str">
        <f>"        "&amp;"一般公共服务支出"</f>
        <v>        一般公共服务支出</v>
      </c>
      <c r="C7" s="64">
        <v>4217676.87</v>
      </c>
      <c r="D7" s="64">
        <v>3717676.87</v>
      </c>
      <c r="E7" s="64">
        <v>3567676.87</v>
      </c>
      <c r="F7" s="64">
        <v>150000</v>
      </c>
      <c r="G7" s="64"/>
      <c r="H7" s="64"/>
      <c r="I7" s="64"/>
      <c r="J7" s="64">
        <v>500000</v>
      </c>
      <c r="K7" s="64"/>
      <c r="L7" s="64"/>
      <c r="M7" s="64"/>
      <c r="N7" s="64"/>
      <c r="O7" s="64">
        <v>500000</v>
      </c>
    </row>
    <row r="8" ht="20.25" customHeight="1" spans="1:15">
      <c r="A8" s="162" t="s">
        <v>80</v>
      </c>
      <c r="B8" s="162" t="str">
        <f>"        "&amp;"群众团体事务"</f>
        <v>        群众团体事务</v>
      </c>
      <c r="C8" s="64">
        <v>4217676.87</v>
      </c>
      <c r="D8" s="64">
        <v>3717676.87</v>
      </c>
      <c r="E8" s="64">
        <v>3567676.87</v>
      </c>
      <c r="F8" s="64">
        <v>150000</v>
      </c>
      <c r="G8" s="64"/>
      <c r="H8" s="64"/>
      <c r="I8" s="64"/>
      <c r="J8" s="64">
        <v>500000</v>
      </c>
      <c r="K8" s="64"/>
      <c r="L8" s="64"/>
      <c r="M8" s="64"/>
      <c r="N8" s="64"/>
      <c r="O8" s="64">
        <v>500000</v>
      </c>
    </row>
    <row r="9" ht="20.25" customHeight="1" spans="1:15">
      <c r="A9" s="163" t="s">
        <v>81</v>
      </c>
      <c r="B9" s="163" t="str">
        <f>"        "&amp;"行政运行"</f>
        <v>        行政运行</v>
      </c>
      <c r="C9" s="64">
        <v>2962191.22</v>
      </c>
      <c r="D9" s="64">
        <v>2962191.22</v>
      </c>
      <c r="E9" s="64">
        <v>2962191.22</v>
      </c>
      <c r="F9" s="64"/>
      <c r="G9" s="64"/>
      <c r="H9" s="64"/>
      <c r="I9" s="64"/>
      <c r="J9" s="64"/>
      <c r="K9" s="64"/>
      <c r="L9" s="64"/>
      <c r="M9" s="64"/>
      <c r="N9" s="64"/>
      <c r="O9" s="64"/>
    </row>
    <row r="10" ht="20.25" customHeight="1" spans="1:15">
      <c r="A10" s="163" t="s">
        <v>82</v>
      </c>
      <c r="B10" s="163" t="str">
        <f>"        "&amp;"一般行政管理事务"</f>
        <v>        一般行政管理事务</v>
      </c>
      <c r="C10" s="64">
        <v>100000</v>
      </c>
      <c r="D10" s="64">
        <v>100000</v>
      </c>
      <c r="E10" s="64"/>
      <c r="F10" s="64">
        <v>100000</v>
      </c>
      <c r="G10" s="64"/>
      <c r="H10" s="64"/>
      <c r="I10" s="64"/>
      <c r="J10" s="64"/>
      <c r="K10" s="64"/>
      <c r="L10" s="64"/>
      <c r="M10" s="64"/>
      <c r="N10" s="64"/>
      <c r="O10" s="64"/>
    </row>
    <row r="11" ht="20.25" customHeight="1" spans="1:15">
      <c r="A11" s="163" t="s">
        <v>83</v>
      </c>
      <c r="B11" s="163" t="str">
        <f>"        "&amp;"事业运行"</f>
        <v>        事业运行</v>
      </c>
      <c r="C11" s="64">
        <v>605485.65</v>
      </c>
      <c r="D11" s="64">
        <v>605485.65</v>
      </c>
      <c r="E11" s="64">
        <v>605485.65</v>
      </c>
      <c r="F11" s="64"/>
      <c r="G11" s="64"/>
      <c r="H11" s="64"/>
      <c r="I11" s="64"/>
      <c r="J11" s="64"/>
      <c r="K11" s="64"/>
      <c r="L11" s="64"/>
      <c r="M11" s="64"/>
      <c r="N11" s="64"/>
      <c r="O11" s="64"/>
    </row>
    <row r="12" ht="20.25" customHeight="1" spans="1:15">
      <c r="A12" s="163" t="s">
        <v>84</v>
      </c>
      <c r="B12" s="163" t="str">
        <f>"        "&amp;"其他群众团体事务支出"</f>
        <v>        其他群众团体事务支出</v>
      </c>
      <c r="C12" s="64">
        <v>550000</v>
      </c>
      <c r="D12" s="64">
        <v>50000</v>
      </c>
      <c r="E12" s="64"/>
      <c r="F12" s="64">
        <v>50000</v>
      </c>
      <c r="G12" s="64"/>
      <c r="H12" s="64"/>
      <c r="I12" s="64"/>
      <c r="J12" s="64">
        <v>500000</v>
      </c>
      <c r="K12" s="64"/>
      <c r="L12" s="64"/>
      <c r="M12" s="64"/>
      <c r="N12" s="64"/>
      <c r="O12" s="64">
        <v>500000</v>
      </c>
    </row>
    <row r="13" ht="20.25" customHeight="1" spans="1:15">
      <c r="A13" s="152" t="s">
        <v>85</v>
      </c>
      <c r="B13" s="152" t="str">
        <f>"        "&amp;"社会保障和就业支出"</f>
        <v>        社会保障和就业支出</v>
      </c>
      <c r="C13" s="64">
        <v>793923.36</v>
      </c>
      <c r="D13" s="64">
        <v>793923.36</v>
      </c>
      <c r="E13" s="64">
        <v>793923.36</v>
      </c>
      <c r="F13" s="64"/>
      <c r="G13" s="64"/>
      <c r="H13" s="64"/>
      <c r="I13" s="64"/>
      <c r="J13" s="64"/>
      <c r="K13" s="64"/>
      <c r="L13" s="64"/>
      <c r="M13" s="64"/>
      <c r="N13" s="64"/>
      <c r="O13" s="64"/>
    </row>
    <row r="14" ht="20.25" customHeight="1" spans="1:15">
      <c r="A14" s="162" t="s">
        <v>86</v>
      </c>
      <c r="B14" s="162" t="str">
        <f>"        "&amp;"行政事业单位养老支出"</f>
        <v>        行政事业单位养老支出</v>
      </c>
      <c r="C14" s="64">
        <v>793923.36</v>
      </c>
      <c r="D14" s="64">
        <v>793923.36</v>
      </c>
      <c r="E14" s="64">
        <v>793923.36</v>
      </c>
      <c r="F14" s="64"/>
      <c r="G14" s="64"/>
      <c r="H14" s="64"/>
      <c r="I14" s="64"/>
      <c r="J14" s="64"/>
      <c r="K14" s="64"/>
      <c r="L14" s="64"/>
      <c r="M14" s="64"/>
      <c r="N14" s="64"/>
      <c r="O14" s="64"/>
    </row>
    <row r="15" ht="20.25" customHeight="1" spans="1:15">
      <c r="A15" s="163" t="s">
        <v>87</v>
      </c>
      <c r="B15" s="163" t="str">
        <f>"        "&amp;"行政单位离退休"</f>
        <v>        行政单位离退休</v>
      </c>
      <c r="C15" s="64">
        <v>280800</v>
      </c>
      <c r="D15" s="64">
        <v>280800</v>
      </c>
      <c r="E15" s="64">
        <v>280800</v>
      </c>
      <c r="F15" s="64"/>
      <c r="G15" s="64"/>
      <c r="H15" s="64"/>
      <c r="I15" s="64"/>
      <c r="J15" s="64"/>
      <c r="K15" s="64"/>
      <c r="L15" s="64"/>
      <c r="M15" s="64"/>
      <c r="N15" s="64"/>
      <c r="O15" s="64"/>
    </row>
    <row r="16" ht="20.25" customHeight="1" spans="1:15">
      <c r="A16" s="163" t="s">
        <v>88</v>
      </c>
      <c r="B16" s="163" t="str">
        <f>"        "&amp;"机关事业单位基本养老保险缴费支出"</f>
        <v>        机关事业单位基本养老保险缴费支出</v>
      </c>
      <c r="C16" s="64">
        <v>413123.36</v>
      </c>
      <c r="D16" s="64">
        <v>413123.36</v>
      </c>
      <c r="E16" s="64">
        <v>413123.36</v>
      </c>
      <c r="F16" s="64"/>
      <c r="G16" s="64"/>
      <c r="H16" s="64"/>
      <c r="I16" s="64"/>
      <c r="J16" s="64"/>
      <c r="K16" s="64"/>
      <c r="L16" s="64"/>
      <c r="M16" s="64"/>
      <c r="N16" s="64"/>
      <c r="O16" s="64"/>
    </row>
    <row r="17" ht="20.25" customHeight="1" spans="1:15">
      <c r="A17" s="163" t="s">
        <v>89</v>
      </c>
      <c r="B17" s="163" t="str">
        <f>"        "&amp;"机关事业单位职业年金缴费支出"</f>
        <v>        机关事业单位职业年金缴费支出</v>
      </c>
      <c r="C17" s="64">
        <v>100000</v>
      </c>
      <c r="D17" s="64">
        <v>100000</v>
      </c>
      <c r="E17" s="64">
        <v>100000</v>
      </c>
      <c r="F17" s="64"/>
      <c r="G17" s="64"/>
      <c r="H17" s="64"/>
      <c r="I17" s="64"/>
      <c r="J17" s="64"/>
      <c r="K17" s="64"/>
      <c r="L17" s="64"/>
      <c r="M17" s="64"/>
      <c r="N17" s="64"/>
      <c r="O17" s="64"/>
    </row>
    <row r="18" ht="20.25" customHeight="1" spans="1:15">
      <c r="A18" s="152" t="s">
        <v>90</v>
      </c>
      <c r="B18" s="152" t="str">
        <f>"        "&amp;"卫生健康支出"</f>
        <v>        卫生健康支出</v>
      </c>
      <c r="C18" s="64">
        <v>379485.49</v>
      </c>
      <c r="D18" s="64">
        <v>379485.49</v>
      </c>
      <c r="E18" s="64">
        <v>379485.49</v>
      </c>
      <c r="F18" s="64"/>
      <c r="G18" s="64"/>
      <c r="H18" s="64"/>
      <c r="I18" s="64"/>
      <c r="J18" s="64"/>
      <c r="K18" s="64"/>
      <c r="L18" s="64"/>
      <c r="M18" s="64"/>
      <c r="N18" s="64"/>
      <c r="O18" s="64"/>
    </row>
    <row r="19" ht="20.25" customHeight="1" spans="1:15">
      <c r="A19" s="162" t="s">
        <v>91</v>
      </c>
      <c r="B19" s="162" t="str">
        <f>"        "&amp;"行政事业单位医疗"</f>
        <v>        行政事业单位医疗</v>
      </c>
      <c r="C19" s="64">
        <v>379485.49</v>
      </c>
      <c r="D19" s="64">
        <v>379485.49</v>
      </c>
      <c r="E19" s="64">
        <v>379485.49</v>
      </c>
      <c r="F19" s="64"/>
      <c r="G19" s="64"/>
      <c r="H19" s="64"/>
      <c r="I19" s="64"/>
      <c r="J19" s="64"/>
      <c r="K19" s="64"/>
      <c r="L19" s="64"/>
      <c r="M19" s="64"/>
      <c r="N19" s="64"/>
      <c r="O19" s="64"/>
    </row>
    <row r="20" ht="20.25" customHeight="1" spans="1:15">
      <c r="A20" s="163" t="s">
        <v>92</v>
      </c>
      <c r="B20" s="163" t="str">
        <f>"        "&amp;"行政单位医疗"</f>
        <v>        行政单位医疗</v>
      </c>
      <c r="C20" s="64">
        <v>185903.82</v>
      </c>
      <c r="D20" s="64">
        <v>185903.82</v>
      </c>
      <c r="E20" s="64">
        <v>185903.82</v>
      </c>
      <c r="F20" s="64"/>
      <c r="G20" s="64"/>
      <c r="H20" s="64"/>
      <c r="I20" s="64"/>
      <c r="J20" s="64"/>
      <c r="K20" s="64"/>
      <c r="L20" s="64"/>
      <c r="M20" s="64"/>
      <c r="N20" s="64"/>
      <c r="O20" s="64"/>
    </row>
    <row r="21" ht="20.25" customHeight="1" spans="1:15">
      <c r="A21" s="163" t="s">
        <v>93</v>
      </c>
      <c r="B21" s="163" t="str">
        <f>"        "&amp;"事业单位医疗"</f>
        <v>        事业单位医疗</v>
      </c>
      <c r="C21" s="64">
        <v>28403.93</v>
      </c>
      <c r="D21" s="64">
        <v>28403.93</v>
      </c>
      <c r="E21" s="64">
        <v>28403.93</v>
      </c>
      <c r="F21" s="64"/>
      <c r="G21" s="64"/>
      <c r="H21" s="64"/>
      <c r="I21" s="64"/>
      <c r="J21" s="64"/>
      <c r="K21" s="64"/>
      <c r="L21" s="64"/>
      <c r="M21" s="64"/>
      <c r="N21" s="64"/>
      <c r="O21" s="64"/>
    </row>
    <row r="22" ht="20.25" customHeight="1" spans="1:15">
      <c r="A22" s="163" t="s">
        <v>94</v>
      </c>
      <c r="B22" s="163" t="str">
        <f>"        "&amp;"公务员医疗补助"</f>
        <v>        公务员医疗补助</v>
      </c>
      <c r="C22" s="64">
        <v>144115.45</v>
      </c>
      <c r="D22" s="64">
        <v>144115.45</v>
      </c>
      <c r="E22" s="64">
        <v>144115.45</v>
      </c>
      <c r="F22" s="64"/>
      <c r="G22" s="64"/>
      <c r="H22" s="64"/>
      <c r="I22" s="64"/>
      <c r="J22" s="64"/>
      <c r="K22" s="64"/>
      <c r="L22" s="64"/>
      <c r="M22" s="64"/>
      <c r="N22" s="64"/>
      <c r="O22" s="64"/>
    </row>
    <row r="23" ht="20.25" customHeight="1" spans="1:15">
      <c r="A23" s="163" t="s">
        <v>95</v>
      </c>
      <c r="B23" s="163" t="str">
        <f>"        "&amp;"其他行政事业单位医疗支出"</f>
        <v>        其他行政事业单位医疗支出</v>
      </c>
      <c r="C23" s="64">
        <v>21062.29</v>
      </c>
      <c r="D23" s="64">
        <v>21062.29</v>
      </c>
      <c r="E23" s="64">
        <v>21062.29</v>
      </c>
      <c r="F23" s="64"/>
      <c r="G23" s="64"/>
      <c r="H23" s="64"/>
      <c r="I23" s="64"/>
      <c r="J23" s="64"/>
      <c r="K23" s="64"/>
      <c r="L23" s="64"/>
      <c r="M23" s="64"/>
      <c r="N23" s="64"/>
      <c r="O23" s="64"/>
    </row>
    <row r="24" ht="20.25" customHeight="1" spans="1:15">
      <c r="A24" s="152" t="s">
        <v>96</v>
      </c>
      <c r="B24" s="152" t="str">
        <f>"        "&amp;"住房保障支出"</f>
        <v>        住房保障支出</v>
      </c>
      <c r="C24" s="64">
        <v>348168</v>
      </c>
      <c r="D24" s="64">
        <v>348168</v>
      </c>
      <c r="E24" s="64">
        <v>348168</v>
      </c>
      <c r="F24" s="64"/>
      <c r="G24" s="64"/>
      <c r="H24" s="64"/>
      <c r="I24" s="64"/>
      <c r="J24" s="64"/>
      <c r="K24" s="64"/>
      <c r="L24" s="64"/>
      <c r="M24" s="64"/>
      <c r="N24" s="64"/>
      <c r="O24" s="64"/>
    </row>
    <row r="25" ht="20.25" customHeight="1" spans="1:15">
      <c r="A25" s="162" t="s">
        <v>97</v>
      </c>
      <c r="B25" s="162" t="str">
        <f>"        "&amp;"住房改革支出"</f>
        <v>        住房改革支出</v>
      </c>
      <c r="C25" s="64">
        <v>348168</v>
      </c>
      <c r="D25" s="64">
        <v>348168</v>
      </c>
      <c r="E25" s="64">
        <v>348168</v>
      </c>
      <c r="F25" s="64"/>
      <c r="G25" s="64"/>
      <c r="H25" s="64"/>
      <c r="I25" s="64"/>
      <c r="J25" s="64"/>
      <c r="K25" s="64"/>
      <c r="L25" s="64"/>
      <c r="M25" s="64"/>
      <c r="N25" s="64"/>
      <c r="O25" s="64"/>
    </row>
    <row r="26" ht="20.25" customHeight="1" spans="1:15">
      <c r="A26" s="163" t="s">
        <v>98</v>
      </c>
      <c r="B26" s="163" t="str">
        <f>"        "&amp;"住房公积金"</f>
        <v>        住房公积金</v>
      </c>
      <c r="C26" s="64">
        <v>343608</v>
      </c>
      <c r="D26" s="64">
        <v>343608</v>
      </c>
      <c r="E26" s="64">
        <v>343608</v>
      </c>
      <c r="F26" s="64"/>
      <c r="G26" s="64"/>
      <c r="H26" s="64"/>
      <c r="I26" s="64"/>
      <c r="J26" s="64"/>
      <c r="K26" s="64"/>
      <c r="L26" s="64"/>
      <c r="M26" s="64"/>
      <c r="N26" s="64"/>
      <c r="O26" s="64"/>
    </row>
    <row r="27" ht="20.25" customHeight="1" spans="1:15">
      <c r="A27" s="163" t="s">
        <v>99</v>
      </c>
      <c r="B27" s="163" t="str">
        <f>"        "&amp;"购房补贴"</f>
        <v>        购房补贴</v>
      </c>
      <c r="C27" s="64">
        <v>4560</v>
      </c>
      <c r="D27" s="64">
        <v>4560</v>
      </c>
      <c r="E27" s="64">
        <v>4560</v>
      </c>
      <c r="F27" s="64"/>
      <c r="G27" s="64"/>
      <c r="H27" s="64"/>
      <c r="I27" s="64"/>
      <c r="J27" s="64"/>
      <c r="K27" s="64"/>
      <c r="L27" s="64"/>
      <c r="M27" s="64"/>
      <c r="N27" s="64"/>
      <c r="O27" s="64"/>
    </row>
    <row r="28" ht="20.25" customHeight="1" spans="1:15">
      <c r="A28" s="154" t="s">
        <v>30</v>
      </c>
      <c r="B28" s="152"/>
      <c r="C28" s="156">
        <v>5739253.72</v>
      </c>
      <c r="D28" s="156">
        <v>5239253.72</v>
      </c>
      <c r="E28" s="156">
        <v>5089253.72</v>
      </c>
      <c r="F28" s="156">
        <v>150000</v>
      </c>
      <c r="G28" s="156"/>
      <c r="H28" s="156"/>
      <c r="I28" s="156"/>
      <c r="J28" s="156">
        <v>500000</v>
      </c>
      <c r="K28" s="156"/>
      <c r="L28" s="156"/>
      <c r="M28" s="156"/>
      <c r="N28" s="156"/>
      <c r="O28" s="156">
        <v>500000</v>
      </c>
    </row>
  </sheetData>
  <mergeCells count="12">
    <mergeCell ref="A1:O1"/>
    <mergeCell ref="A2:O2"/>
    <mergeCell ref="A3:N3"/>
    <mergeCell ref="D4:F4"/>
    <mergeCell ref="J4:O4"/>
    <mergeCell ref="A28:B28"/>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454545454546" defaultRowHeight="15" customHeight="1" outlineLevelCol="3"/>
  <cols>
    <col min="1" max="2" width="28.5727272727273" customWidth="1"/>
    <col min="3" max="3" width="35.7" customWidth="1"/>
    <col min="4" max="4" width="28.5727272727273" customWidth="1"/>
  </cols>
  <sheetData>
    <row r="1" ht="18.75" customHeight="1" spans="1:4">
      <c r="A1" s="150" t="s">
        <v>100</v>
      </c>
      <c r="B1" s="164"/>
      <c r="C1" s="164"/>
      <c r="D1" s="164"/>
    </row>
    <row r="2" ht="28.5" customHeight="1" spans="1:4">
      <c r="A2" s="165" t="s">
        <v>101</v>
      </c>
      <c r="B2" s="165"/>
      <c r="C2" s="165"/>
      <c r="D2" s="165"/>
    </row>
    <row r="3" ht="18.75" customHeight="1" spans="1:4">
      <c r="A3" s="152" t="str">
        <f>"单位名称："&amp;"玉溪市妇女联合会"</f>
        <v>单位名称：玉溪市妇女联合会</v>
      </c>
      <c r="B3" s="152"/>
      <c r="C3" s="152"/>
      <c r="D3" s="150" t="s">
        <v>2</v>
      </c>
    </row>
    <row r="4" ht="18.75" customHeight="1" spans="1:4">
      <c r="A4" s="59" t="s">
        <v>3</v>
      </c>
      <c r="B4" s="59"/>
      <c r="C4" s="59" t="s">
        <v>4</v>
      </c>
      <c r="D4" s="59"/>
    </row>
    <row r="5" ht="18.75" customHeight="1" spans="1:4">
      <c r="A5" s="59" t="s">
        <v>5</v>
      </c>
      <c r="B5" s="59" t="s">
        <v>6</v>
      </c>
      <c r="C5" s="59" t="s">
        <v>102</v>
      </c>
      <c r="D5" s="59" t="s">
        <v>6</v>
      </c>
    </row>
    <row r="6" ht="18.75" customHeight="1" spans="1:4">
      <c r="A6" s="166" t="s">
        <v>103</v>
      </c>
      <c r="B6" s="167"/>
      <c r="C6" s="168" t="s">
        <v>104</v>
      </c>
      <c r="D6" s="167"/>
    </row>
    <row r="7" ht="18.75" customHeight="1" spans="1:4">
      <c r="A7" s="152" t="s">
        <v>105</v>
      </c>
      <c r="B7" s="169">
        <v>5239253.72</v>
      </c>
      <c r="C7" s="170" t="str">
        <f>"（一）"&amp;"一般公共服务支出"</f>
        <v>（一）一般公共服务支出</v>
      </c>
      <c r="D7" s="169">
        <v>3717676.87</v>
      </c>
    </row>
    <row r="8" ht="18.75" customHeight="1" spans="1:4">
      <c r="A8" s="152" t="s">
        <v>106</v>
      </c>
      <c r="B8" s="169"/>
      <c r="C8" s="170" t="str">
        <f>"（二）"&amp;"社会保障和就业支出"</f>
        <v>（二）社会保障和就业支出</v>
      </c>
      <c r="D8" s="169">
        <v>793923.36</v>
      </c>
    </row>
    <row r="9" ht="18.75" customHeight="1" spans="1:4">
      <c r="A9" s="152" t="s">
        <v>107</v>
      </c>
      <c r="B9" s="169"/>
      <c r="C9" s="170" t="str">
        <f>"（三）"&amp;"卫生健康支出"</f>
        <v>（三）卫生健康支出</v>
      </c>
      <c r="D9" s="169">
        <v>379485.49</v>
      </c>
    </row>
    <row r="10" ht="18.75" customHeight="1" spans="1:4">
      <c r="A10" s="152" t="s">
        <v>108</v>
      </c>
      <c r="B10" s="169"/>
      <c r="C10" s="170" t="str">
        <f>"（四）"&amp;"住房保障支出"</f>
        <v>（四）住房保障支出</v>
      </c>
      <c r="D10" s="169">
        <v>348168</v>
      </c>
    </row>
    <row r="11" ht="18.75" customHeight="1" spans="1:4">
      <c r="A11" s="61" t="s">
        <v>105</v>
      </c>
      <c r="B11" s="169"/>
      <c r="C11" s="152"/>
      <c r="D11" s="152"/>
    </row>
    <row r="12" ht="18.75" customHeight="1" spans="1:4">
      <c r="A12" s="61" t="s">
        <v>106</v>
      </c>
      <c r="B12" s="169"/>
      <c r="C12" s="152"/>
      <c r="D12" s="152"/>
    </row>
    <row r="13" ht="18.75" customHeight="1" spans="1:4">
      <c r="A13" s="61" t="s">
        <v>107</v>
      </c>
      <c r="B13" s="169"/>
      <c r="C13" s="152"/>
      <c r="D13" s="152"/>
    </row>
    <row r="14" ht="18.75" customHeight="1" spans="1:4">
      <c r="A14" s="152"/>
      <c r="B14" s="152"/>
      <c r="C14" s="152" t="s">
        <v>109</v>
      </c>
      <c r="D14" s="152"/>
    </row>
    <row r="15" ht="18.75" customHeight="1" spans="1:4">
      <c r="A15" s="171" t="s">
        <v>24</v>
      </c>
      <c r="B15" s="169">
        <v>5239253.72</v>
      </c>
      <c r="C15" s="171" t="s">
        <v>25</v>
      </c>
      <c r="D15" s="169">
        <v>5239253.72</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8"/>
  <sheetViews>
    <sheetView showZeros="0" workbookViewId="0">
      <selection activeCell="A1" sqref="A1:G1"/>
    </sheetView>
  </sheetViews>
  <sheetFormatPr defaultColWidth="8.85454545454546" defaultRowHeight="15" customHeight="1" outlineLevelCol="6"/>
  <cols>
    <col min="1" max="1" width="17.8454545454545" customWidth="1"/>
    <col min="2" max="2" width="53.1363636363636" customWidth="1"/>
    <col min="3" max="7" width="15.1363636363636" customWidth="1"/>
  </cols>
  <sheetData>
    <row r="1" customHeight="1" spans="1:7">
      <c r="A1" s="160" t="s">
        <v>110</v>
      </c>
      <c r="B1" s="160"/>
      <c r="C1" s="160"/>
      <c r="D1" s="160"/>
      <c r="E1" s="160"/>
      <c r="F1" s="160"/>
      <c r="G1" s="160"/>
    </row>
    <row r="2" ht="28.5" customHeight="1" spans="1:7">
      <c r="A2" s="151" t="s">
        <v>111</v>
      </c>
      <c r="B2" s="151"/>
      <c r="C2" s="151"/>
      <c r="D2" s="151"/>
      <c r="E2" s="151"/>
      <c r="F2" s="151"/>
      <c r="G2" s="151"/>
    </row>
    <row r="3" ht="20.25" customHeight="1" spans="1:7">
      <c r="A3" s="152" t="str">
        <f>"单位名称："&amp;"玉溪市妇女联合会"</f>
        <v>单位名称：玉溪市妇女联合会</v>
      </c>
      <c r="B3" s="152"/>
      <c r="C3" s="152"/>
      <c r="D3" s="152"/>
      <c r="E3" s="152"/>
      <c r="F3" s="152"/>
      <c r="G3" s="161" t="s">
        <v>2</v>
      </c>
    </row>
    <row r="4" ht="27" customHeight="1" spans="1:7">
      <c r="A4" s="153" t="s">
        <v>112</v>
      </c>
      <c r="B4" s="153"/>
      <c r="C4" s="153" t="s">
        <v>30</v>
      </c>
      <c r="D4" s="153" t="s">
        <v>33</v>
      </c>
      <c r="E4" s="153"/>
      <c r="F4" s="153"/>
      <c r="G4" s="153" t="s">
        <v>73</v>
      </c>
    </row>
    <row r="5" ht="27" customHeight="1" spans="1:7">
      <c r="A5" s="153" t="s">
        <v>68</v>
      </c>
      <c r="B5" s="153" t="s">
        <v>69</v>
      </c>
      <c r="C5" s="153"/>
      <c r="D5" s="153" t="s">
        <v>32</v>
      </c>
      <c r="E5" s="153" t="s">
        <v>113</v>
      </c>
      <c r="F5" s="153" t="s">
        <v>114</v>
      </c>
      <c r="G5" s="153"/>
    </row>
    <row r="6" ht="20.25" customHeight="1" spans="1:7">
      <c r="A6" s="159" t="s">
        <v>44</v>
      </c>
      <c r="B6" s="159" t="s">
        <v>45</v>
      </c>
      <c r="C6" s="159" t="s">
        <v>46</v>
      </c>
      <c r="D6" s="159" t="s">
        <v>47</v>
      </c>
      <c r="E6" s="159" t="s">
        <v>48</v>
      </c>
      <c r="F6" s="159" t="s">
        <v>49</v>
      </c>
      <c r="G6" s="159">
        <v>7</v>
      </c>
    </row>
    <row r="7" ht="20.25" customHeight="1" spans="1:7">
      <c r="A7" s="152" t="s">
        <v>79</v>
      </c>
      <c r="B7" s="152" t="str">
        <f>"        "&amp;"一般公共服务支出"</f>
        <v>        一般公共服务支出</v>
      </c>
      <c r="C7" s="64">
        <v>3717676.87</v>
      </c>
      <c r="D7" s="156">
        <v>3567676.87</v>
      </c>
      <c r="E7" s="64">
        <v>2867023.51</v>
      </c>
      <c r="F7" s="64">
        <v>700653.36</v>
      </c>
      <c r="G7" s="64">
        <v>150000</v>
      </c>
    </row>
    <row r="8" ht="20.25" customHeight="1" spans="1:7">
      <c r="A8" s="162" t="s">
        <v>80</v>
      </c>
      <c r="B8" s="162" t="str">
        <f>"        "&amp;"群众团体事务"</f>
        <v>        群众团体事务</v>
      </c>
      <c r="C8" s="64">
        <v>3717676.87</v>
      </c>
      <c r="D8" s="156">
        <v>3567676.87</v>
      </c>
      <c r="E8" s="64">
        <v>2867023.51</v>
      </c>
      <c r="F8" s="64">
        <v>700653.36</v>
      </c>
      <c r="G8" s="64">
        <v>150000</v>
      </c>
    </row>
    <row r="9" ht="20.25" customHeight="1" spans="1:7">
      <c r="A9" s="163" t="s">
        <v>81</v>
      </c>
      <c r="B9" s="163" t="str">
        <f>"        "&amp;"行政运行"</f>
        <v>        行政运行</v>
      </c>
      <c r="C9" s="64">
        <v>2962191.22</v>
      </c>
      <c r="D9" s="156">
        <v>2962191.22</v>
      </c>
      <c r="E9" s="64">
        <v>2465348.66</v>
      </c>
      <c r="F9" s="64">
        <v>496842.56</v>
      </c>
      <c r="G9" s="64"/>
    </row>
    <row r="10" ht="20.25" customHeight="1" spans="1:7">
      <c r="A10" s="163" t="s">
        <v>82</v>
      </c>
      <c r="B10" s="163" t="str">
        <f>"        "&amp;"一般行政管理事务"</f>
        <v>        一般行政管理事务</v>
      </c>
      <c r="C10" s="64">
        <v>100000</v>
      </c>
      <c r="D10" s="156"/>
      <c r="E10" s="64"/>
      <c r="F10" s="64"/>
      <c r="G10" s="64">
        <v>100000</v>
      </c>
    </row>
    <row r="11" ht="20.25" customHeight="1" spans="1:7">
      <c r="A11" s="163" t="s">
        <v>83</v>
      </c>
      <c r="B11" s="163" t="str">
        <f>"        "&amp;"事业运行"</f>
        <v>        事业运行</v>
      </c>
      <c r="C11" s="64">
        <v>605485.65</v>
      </c>
      <c r="D11" s="156">
        <v>605485.65</v>
      </c>
      <c r="E11" s="64">
        <v>401674.85</v>
      </c>
      <c r="F11" s="64">
        <v>203810.8</v>
      </c>
      <c r="G11" s="64"/>
    </row>
    <row r="12" ht="20.25" customHeight="1" spans="1:7">
      <c r="A12" s="163" t="s">
        <v>84</v>
      </c>
      <c r="B12" s="163" t="str">
        <f>"        "&amp;"其他群众团体事务支出"</f>
        <v>        其他群众团体事务支出</v>
      </c>
      <c r="C12" s="64">
        <v>50000</v>
      </c>
      <c r="D12" s="156"/>
      <c r="E12" s="64"/>
      <c r="F12" s="64"/>
      <c r="G12" s="64">
        <v>50000</v>
      </c>
    </row>
    <row r="13" ht="20.25" customHeight="1" spans="1:7">
      <c r="A13" s="152" t="s">
        <v>85</v>
      </c>
      <c r="B13" s="152" t="str">
        <f>"        "&amp;"社会保障和就业支出"</f>
        <v>        社会保障和就业支出</v>
      </c>
      <c r="C13" s="64">
        <v>793923.36</v>
      </c>
      <c r="D13" s="156">
        <v>793923.36</v>
      </c>
      <c r="E13" s="64">
        <v>793923.36</v>
      </c>
      <c r="F13" s="64"/>
      <c r="G13" s="64"/>
    </row>
    <row r="14" ht="20.25" customHeight="1" spans="1:7">
      <c r="A14" s="162" t="s">
        <v>86</v>
      </c>
      <c r="B14" s="162" t="str">
        <f>"        "&amp;"行政事业单位养老支出"</f>
        <v>        行政事业单位养老支出</v>
      </c>
      <c r="C14" s="64">
        <v>793923.36</v>
      </c>
      <c r="D14" s="156">
        <v>793923.36</v>
      </c>
      <c r="E14" s="64">
        <v>793923.36</v>
      </c>
      <c r="F14" s="64"/>
      <c r="G14" s="64"/>
    </row>
    <row r="15" ht="20.25" customHeight="1" spans="1:7">
      <c r="A15" s="163" t="s">
        <v>87</v>
      </c>
      <c r="B15" s="163" t="str">
        <f>"        "&amp;"行政单位离退休"</f>
        <v>        行政单位离退休</v>
      </c>
      <c r="C15" s="64">
        <v>280800</v>
      </c>
      <c r="D15" s="156">
        <v>280800</v>
      </c>
      <c r="E15" s="64">
        <v>280800</v>
      </c>
      <c r="F15" s="64"/>
      <c r="G15" s="64"/>
    </row>
    <row r="16" ht="20.25" customHeight="1" spans="1:7">
      <c r="A16" s="163" t="s">
        <v>88</v>
      </c>
      <c r="B16" s="163" t="str">
        <f>"        "&amp;"机关事业单位基本养老保险缴费支出"</f>
        <v>        机关事业单位基本养老保险缴费支出</v>
      </c>
      <c r="C16" s="64">
        <v>413123.36</v>
      </c>
      <c r="D16" s="156">
        <v>413123.36</v>
      </c>
      <c r="E16" s="64">
        <v>413123.36</v>
      </c>
      <c r="F16" s="64"/>
      <c r="G16" s="64"/>
    </row>
    <row r="17" ht="20.25" customHeight="1" spans="1:7">
      <c r="A17" s="163" t="s">
        <v>89</v>
      </c>
      <c r="B17" s="163" t="str">
        <f>"        "&amp;"机关事业单位职业年金缴费支出"</f>
        <v>        机关事业单位职业年金缴费支出</v>
      </c>
      <c r="C17" s="64">
        <v>100000</v>
      </c>
      <c r="D17" s="156">
        <v>100000</v>
      </c>
      <c r="E17" s="64">
        <v>100000</v>
      </c>
      <c r="F17" s="64"/>
      <c r="G17" s="64"/>
    </row>
    <row r="18" ht="20.25" customHeight="1" spans="1:7">
      <c r="A18" s="152" t="s">
        <v>90</v>
      </c>
      <c r="B18" s="152" t="str">
        <f>"        "&amp;"卫生健康支出"</f>
        <v>        卫生健康支出</v>
      </c>
      <c r="C18" s="64">
        <v>379485.49</v>
      </c>
      <c r="D18" s="156">
        <v>379485.49</v>
      </c>
      <c r="E18" s="64">
        <v>379485.49</v>
      </c>
      <c r="F18" s="64"/>
      <c r="G18" s="64"/>
    </row>
    <row r="19" ht="20.25" customHeight="1" spans="1:7">
      <c r="A19" s="162" t="s">
        <v>91</v>
      </c>
      <c r="B19" s="162" t="str">
        <f>"        "&amp;"行政事业单位医疗"</f>
        <v>        行政事业单位医疗</v>
      </c>
      <c r="C19" s="64">
        <v>379485.49</v>
      </c>
      <c r="D19" s="156">
        <v>379485.49</v>
      </c>
      <c r="E19" s="64">
        <v>379485.49</v>
      </c>
      <c r="F19" s="64"/>
      <c r="G19" s="64"/>
    </row>
    <row r="20" ht="20.25" customHeight="1" spans="1:7">
      <c r="A20" s="163" t="s">
        <v>92</v>
      </c>
      <c r="B20" s="163" t="str">
        <f>"        "&amp;"行政单位医疗"</f>
        <v>        行政单位医疗</v>
      </c>
      <c r="C20" s="64">
        <v>185903.82</v>
      </c>
      <c r="D20" s="156">
        <v>185903.82</v>
      </c>
      <c r="E20" s="64">
        <v>185903.82</v>
      </c>
      <c r="F20" s="64"/>
      <c r="G20" s="64"/>
    </row>
    <row r="21" ht="20.25" customHeight="1" spans="1:7">
      <c r="A21" s="163" t="s">
        <v>93</v>
      </c>
      <c r="B21" s="163" t="str">
        <f>"        "&amp;"事业单位医疗"</f>
        <v>        事业单位医疗</v>
      </c>
      <c r="C21" s="64">
        <v>28403.93</v>
      </c>
      <c r="D21" s="156">
        <v>28403.93</v>
      </c>
      <c r="E21" s="64">
        <v>28403.93</v>
      </c>
      <c r="F21" s="64"/>
      <c r="G21" s="64"/>
    </row>
    <row r="22" ht="20.25" customHeight="1" spans="1:7">
      <c r="A22" s="163" t="s">
        <v>94</v>
      </c>
      <c r="B22" s="163" t="str">
        <f>"        "&amp;"公务员医疗补助"</f>
        <v>        公务员医疗补助</v>
      </c>
      <c r="C22" s="64">
        <v>144115.45</v>
      </c>
      <c r="D22" s="156">
        <v>144115.45</v>
      </c>
      <c r="E22" s="64">
        <v>144115.45</v>
      </c>
      <c r="F22" s="64"/>
      <c r="G22" s="64"/>
    </row>
    <row r="23" ht="20.25" customHeight="1" spans="1:7">
      <c r="A23" s="163" t="s">
        <v>95</v>
      </c>
      <c r="B23" s="163" t="str">
        <f>"        "&amp;"其他行政事业单位医疗支出"</f>
        <v>        其他行政事业单位医疗支出</v>
      </c>
      <c r="C23" s="64">
        <v>21062.29</v>
      </c>
      <c r="D23" s="156">
        <v>21062.29</v>
      </c>
      <c r="E23" s="64">
        <v>21062.29</v>
      </c>
      <c r="F23" s="64"/>
      <c r="G23" s="64"/>
    </row>
    <row r="24" ht="20.25" customHeight="1" spans="1:7">
      <c r="A24" s="152" t="s">
        <v>96</v>
      </c>
      <c r="B24" s="152" t="str">
        <f>"        "&amp;"住房保障支出"</f>
        <v>        住房保障支出</v>
      </c>
      <c r="C24" s="64">
        <v>348168</v>
      </c>
      <c r="D24" s="156">
        <v>348168</v>
      </c>
      <c r="E24" s="64">
        <v>348168</v>
      </c>
      <c r="F24" s="64"/>
      <c r="G24" s="64"/>
    </row>
    <row r="25" ht="20.25" customHeight="1" spans="1:7">
      <c r="A25" s="162" t="s">
        <v>97</v>
      </c>
      <c r="B25" s="162" t="str">
        <f>"        "&amp;"住房改革支出"</f>
        <v>        住房改革支出</v>
      </c>
      <c r="C25" s="64">
        <v>348168</v>
      </c>
      <c r="D25" s="156">
        <v>348168</v>
      </c>
      <c r="E25" s="64">
        <v>348168</v>
      </c>
      <c r="F25" s="64"/>
      <c r="G25" s="64"/>
    </row>
    <row r="26" ht="20.25" customHeight="1" spans="1:7">
      <c r="A26" s="163" t="s">
        <v>98</v>
      </c>
      <c r="B26" s="163" t="str">
        <f>"        "&amp;"住房公积金"</f>
        <v>        住房公积金</v>
      </c>
      <c r="C26" s="64">
        <v>343608</v>
      </c>
      <c r="D26" s="156">
        <v>343608</v>
      </c>
      <c r="E26" s="64">
        <v>343608</v>
      </c>
      <c r="F26" s="64"/>
      <c r="G26" s="64"/>
    </row>
    <row r="27" ht="20.25" customHeight="1" spans="1:7">
      <c r="A27" s="163" t="s">
        <v>99</v>
      </c>
      <c r="B27" s="163" t="str">
        <f>"        "&amp;"购房补贴"</f>
        <v>        购房补贴</v>
      </c>
      <c r="C27" s="64">
        <v>4560</v>
      </c>
      <c r="D27" s="156">
        <v>4560</v>
      </c>
      <c r="E27" s="64">
        <v>4560</v>
      </c>
      <c r="F27" s="64"/>
      <c r="G27" s="64"/>
    </row>
    <row r="28" ht="20.25" customHeight="1" spans="1:7">
      <c r="A28" s="154" t="s">
        <v>30</v>
      </c>
      <c r="B28" s="152"/>
      <c r="C28" s="156">
        <v>5239253.72</v>
      </c>
      <c r="D28" s="156">
        <v>5089253.72</v>
      </c>
      <c r="E28" s="156">
        <v>4388600.36</v>
      </c>
      <c r="F28" s="156">
        <v>700653.36</v>
      </c>
      <c r="G28" s="156">
        <v>150000</v>
      </c>
    </row>
  </sheetData>
  <mergeCells count="8">
    <mergeCell ref="A1:G1"/>
    <mergeCell ref="A2:G2"/>
    <mergeCell ref="A3:F3"/>
    <mergeCell ref="A4:B4"/>
    <mergeCell ref="D4:F4"/>
    <mergeCell ref="A28:B28"/>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454545454546" defaultRowHeight="15" customHeight="1" outlineLevelRow="6" outlineLevelCol="5"/>
  <cols>
    <col min="1" max="6" width="25.1363636363636" customWidth="1"/>
  </cols>
  <sheetData>
    <row r="1" customHeight="1" spans="1:6">
      <c r="A1" s="150" t="s">
        <v>115</v>
      </c>
      <c r="B1" s="150"/>
      <c r="C1" s="150"/>
      <c r="D1" s="150"/>
      <c r="E1" s="150"/>
      <c r="F1" s="150"/>
    </row>
    <row r="2" ht="28.5" customHeight="1" spans="1:6">
      <c r="A2" s="151" t="s">
        <v>116</v>
      </c>
      <c r="B2" s="151"/>
      <c r="C2" s="151"/>
      <c r="D2" s="151"/>
      <c r="E2" s="151"/>
      <c r="F2" s="151"/>
    </row>
    <row r="3" ht="20.25" customHeight="1" spans="1:6">
      <c r="A3" s="152" t="str">
        <f>"单位名称："&amp;"玉溪市妇女联合会"</f>
        <v>单位名称：玉溪市妇女联合会</v>
      </c>
      <c r="B3" s="152"/>
      <c r="C3" s="152"/>
      <c r="D3" s="152"/>
      <c r="E3" s="152"/>
      <c r="F3" s="150" t="s">
        <v>2</v>
      </c>
    </row>
    <row r="4" ht="20.25" customHeight="1" spans="1:6">
      <c r="A4" s="153" t="s">
        <v>117</v>
      </c>
      <c r="B4" s="153" t="s">
        <v>118</v>
      </c>
      <c r="C4" s="153" t="s">
        <v>119</v>
      </c>
      <c r="D4" s="153"/>
      <c r="E4" s="153"/>
      <c r="F4" s="153"/>
    </row>
    <row r="5" ht="35.25" customHeight="1" spans="1:6">
      <c r="A5" s="153"/>
      <c r="B5" s="153"/>
      <c r="C5" s="153" t="s">
        <v>32</v>
      </c>
      <c r="D5" s="153" t="s">
        <v>120</v>
      </c>
      <c r="E5" s="153" t="s">
        <v>121</v>
      </c>
      <c r="F5" s="153" t="s">
        <v>122</v>
      </c>
    </row>
    <row r="6" ht="20.25" customHeight="1" spans="1:6">
      <c r="A6" s="159" t="s">
        <v>44</v>
      </c>
      <c r="B6" s="159">
        <v>2</v>
      </c>
      <c r="C6" s="159">
        <v>3</v>
      </c>
      <c r="D6" s="159">
        <v>4</v>
      </c>
      <c r="E6" s="159">
        <v>5</v>
      </c>
      <c r="F6" s="159">
        <v>6</v>
      </c>
    </row>
    <row r="7" ht="20.25" customHeight="1" spans="1:6">
      <c r="A7" s="64">
        <v>40500</v>
      </c>
      <c r="B7" s="64"/>
      <c r="C7" s="64">
        <v>26000</v>
      </c>
      <c r="D7" s="64"/>
      <c r="E7" s="156">
        <v>26000</v>
      </c>
      <c r="F7" s="64">
        <v>14500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5"/>
  <sheetViews>
    <sheetView showZeros="0" workbookViewId="0">
      <selection activeCell="A2" sqref="A2:W2"/>
    </sheetView>
  </sheetViews>
  <sheetFormatPr defaultColWidth="8.85454545454546" defaultRowHeight="15" customHeight="1"/>
  <cols>
    <col min="1" max="1" width="27.2727272727273" customWidth="1"/>
    <col min="2" max="2" width="20.8454545454545" customWidth="1"/>
    <col min="3" max="3" width="22.7" customWidth="1"/>
    <col min="4" max="4" width="11.1363636363636" customWidth="1"/>
    <col min="5" max="5" width="22.7" customWidth="1"/>
    <col min="6" max="6" width="11.1363636363636" customWidth="1"/>
    <col min="7" max="7" width="22.7" customWidth="1"/>
    <col min="8" max="8" width="16.2818181818182" customWidth="1"/>
    <col min="9" max="9" width="16.4181818181818" customWidth="1"/>
    <col min="10" max="13" width="16.2818181818182" customWidth="1"/>
    <col min="14" max="16" width="16.4181818181818" customWidth="1"/>
    <col min="17" max="22" width="16.2818181818182" customWidth="1"/>
    <col min="23" max="23" width="16.4181818181818" customWidth="1"/>
  </cols>
  <sheetData>
    <row r="1" customHeight="1" spans="1:23">
      <c r="A1" s="150" t="s">
        <v>123</v>
      </c>
      <c r="B1" s="150"/>
      <c r="C1" s="150"/>
      <c r="D1" s="150"/>
      <c r="E1" s="150"/>
      <c r="F1" s="150"/>
      <c r="G1" s="150"/>
      <c r="H1" s="150"/>
      <c r="I1" s="150"/>
      <c r="J1" s="150"/>
      <c r="K1" s="150"/>
      <c r="L1" s="150"/>
      <c r="M1" s="150"/>
      <c r="N1" s="150"/>
      <c r="O1" s="150"/>
      <c r="P1" s="150"/>
      <c r="Q1" s="150"/>
      <c r="R1" s="150"/>
      <c r="S1" s="150"/>
      <c r="T1" s="150"/>
      <c r="U1" s="150"/>
      <c r="V1" s="150"/>
      <c r="W1" s="150"/>
    </row>
    <row r="2" ht="28.5" customHeight="1" spans="1:23">
      <c r="A2" s="151" t="s">
        <v>124</v>
      </c>
      <c r="B2" s="151"/>
      <c r="C2" s="151" t="s">
        <v>125</v>
      </c>
      <c r="D2" s="151"/>
      <c r="E2" s="151"/>
      <c r="F2" s="151"/>
      <c r="G2" s="151"/>
      <c r="H2" s="151"/>
      <c r="I2" s="151"/>
      <c r="J2" s="151"/>
      <c r="K2" s="151"/>
      <c r="L2" s="151"/>
      <c r="M2" s="151"/>
      <c r="N2" s="151"/>
      <c r="O2" s="151"/>
      <c r="P2" s="151"/>
      <c r="Q2" s="151"/>
      <c r="R2" s="151"/>
      <c r="S2" s="151"/>
      <c r="T2" s="151"/>
      <c r="U2" s="151"/>
      <c r="V2" s="151"/>
      <c r="W2" s="151"/>
    </row>
    <row r="3" ht="19.5" customHeight="1" spans="1:23">
      <c r="A3" s="152" t="str">
        <f>"单位名称："&amp;"玉溪市妇女联合会"</f>
        <v>单位名称：玉溪市妇女联合会</v>
      </c>
      <c r="B3" s="152"/>
      <c r="C3" s="152"/>
      <c r="D3" s="152"/>
      <c r="E3" s="152"/>
      <c r="F3" s="152"/>
      <c r="G3" s="152"/>
      <c r="H3" s="152"/>
      <c r="I3" s="152"/>
      <c r="J3" s="152"/>
      <c r="K3" s="152"/>
      <c r="L3" s="152"/>
      <c r="M3" s="152"/>
      <c r="N3" s="152"/>
      <c r="O3" s="152"/>
      <c r="P3" s="152"/>
      <c r="Q3" s="152"/>
      <c r="R3" s="150"/>
      <c r="S3" s="150"/>
      <c r="T3" s="150"/>
      <c r="U3" s="150"/>
      <c r="V3" s="150"/>
      <c r="W3" s="150" t="s">
        <v>2</v>
      </c>
    </row>
    <row r="4" ht="19.5" customHeight="1" spans="1:23">
      <c r="A4" s="153" t="s">
        <v>126</v>
      </c>
      <c r="B4" s="153" t="s">
        <v>127</v>
      </c>
      <c r="C4" s="153" t="s">
        <v>128</v>
      </c>
      <c r="D4" s="153" t="s">
        <v>129</v>
      </c>
      <c r="E4" s="153" t="s">
        <v>130</v>
      </c>
      <c r="F4" s="153" t="s">
        <v>131</v>
      </c>
      <c r="G4" s="153" t="s">
        <v>132</v>
      </c>
      <c r="H4" s="153" t="s">
        <v>133</v>
      </c>
      <c r="I4" s="153"/>
      <c r="J4" s="153"/>
      <c r="K4" s="153"/>
      <c r="L4" s="153"/>
      <c r="M4" s="153"/>
      <c r="N4" s="153"/>
      <c r="O4" s="153"/>
      <c r="P4" s="153"/>
      <c r="Q4" s="153"/>
      <c r="R4" s="153"/>
      <c r="S4" s="153"/>
      <c r="T4" s="153"/>
      <c r="U4" s="153"/>
      <c r="V4" s="153"/>
      <c r="W4" s="153"/>
    </row>
    <row r="5" ht="19.5" customHeight="1" spans="1:23">
      <c r="A5" s="153"/>
      <c r="B5" s="153"/>
      <c r="C5" s="153"/>
      <c r="D5" s="153"/>
      <c r="E5" s="153"/>
      <c r="F5" s="153"/>
      <c r="G5" s="153"/>
      <c r="H5" s="153" t="s">
        <v>30</v>
      </c>
      <c r="I5" s="153" t="s">
        <v>33</v>
      </c>
      <c r="J5" s="153"/>
      <c r="K5" s="153"/>
      <c r="L5" s="153"/>
      <c r="M5" s="153"/>
      <c r="N5" s="153" t="s">
        <v>134</v>
      </c>
      <c r="O5" s="153"/>
      <c r="P5" s="153"/>
      <c r="Q5" s="153" t="s">
        <v>36</v>
      </c>
      <c r="R5" s="153" t="s">
        <v>71</v>
      </c>
      <c r="S5" s="153"/>
      <c r="T5" s="153"/>
      <c r="U5" s="153"/>
      <c r="V5" s="153"/>
      <c r="W5" s="153"/>
    </row>
    <row r="6" ht="41.25" customHeight="1" spans="1:23">
      <c r="A6" s="153"/>
      <c r="B6" s="153"/>
      <c r="C6" s="153"/>
      <c r="D6" s="153"/>
      <c r="E6" s="153"/>
      <c r="F6" s="153"/>
      <c r="G6" s="153"/>
      <c r="H6" s="153"/>
      <c r="I6" s="153" t="s">
        <v>135</v>
      </c>
      <c r="J6" s="153" t="s">
        <v>136</v>
      </c>
      <c r="K6" s="153" t="s">
        <v>137</v>
      </c>
      <c r="L6" s="153" t="s">
        <v>138</v>
      </c>
      <c r="M6" s="153" t="s">
        <v>139</v>
      </c>
      <c r="N6" s="153" t="s">
        <v>33</v>
      </c>
      <c r="O6" s="153" t="s">
        <v>34</v>
      </c>
      <c r="P6" s="153" t="s">
        <v>35</v>
      </c>
      <c r="Q6" s="153"/>
      <c r="R6" s="153" t="s">
        <v>32</v>
      </c>
      <c r="S6" s="153" t="s">
        <v>39</v>
      </c>
      <c r="T6" s="153" t="s">
        <v>140</v>
      </c>
      <c r="U6" s="153" t="s">
        <v>41</v>
      </c>
      <c r="V6" s="153" t="s">
        <v>42</v>
      </c>
      <c r="W6" s="153" t="s">
        <v>43</v>
      </c>
    </row>
    <row r="7" ht="20.25" customHeight="1" spans="1:23">
      <c r="A7" s="154" t="s">
        <v>44</v>
      </c>
      <c r="B7" s="154" t="s">
        <v>45</v>
      </c>
      <c r="C7" s="154" t="s">
        <v>46</v>
      </c>
      <c r="D7" s="154" t="s">
        <v>47</v>
      </c>
      <c r="E7" s="154" t="s">
        <v>48</v>
      </c>
      <c r="F7" s="154" t="s">
        <v>49</v>
      </c>
      <c r="G7" s="154" t="s">
        <v>50</v>
      </c>
      <c r="H7" s="154" t="s">
        <v>51</v>
      </c>
      <c r="I7" s="154" t="s">
        <v>52</v>
      </c>
      <c r="J7" s="154" t="s">
        <v>53</v>
      </c>
      <c r="K7" s="154" t="s">
        <v>54</v>
      </c>
      <c r="L7" s="154" t="s">
        <v>55</v>
      </c>
      <c r="M7" s="154" t="s">
        <v>56</v>
      </c>
      <c r="N7" s="154" t="s">
        <v>57</v>
      </c>
      <c r="O7" s="154" t="s">
        <v>58</v>
      </c>
      <c r="P7" s="154" t="s">
        <v>59</v>
      </c>
      <c r="Q7" s="154" t="s">
        <v>60</v>
      </c>
      <c r="R7" s="154" t="s">
        <v>61</v>
      </c>
      <c r="S7" s="154" t="s">
        <v>62</v>
      </c>
      <c r="T7" s="154" t="s">
        <v>141</v>
      </c>
      <c r="U7" s="154" t="s">
        <v>142</v>
      </c>
      <c r="V7" s="154" t="s">
        <v>143</v>
      </c>
      <c r="W7" s="154" t="s">
        <v>144</v>
      </c>
    </row>
    <row r="8" ht="20.25" customHeight="1" spans="1:23">
      <c r="A8" s="155" t="s">
        <v>64</v>
      </c>
      <c r="C8" s="152"/>
      <c r="D8" s="152"/>
      <c r="E8" s="152"/>
      <c r="G8" s="152"/>
      <c r="H8" s="156">
        <v>5089253.72</v>
      </c>
      <c r="I8" s="64">
        <v>5089253.72</v>
      </c>
      <c r="J8" s="64">
        <v>1057316.84</v>
      </c>
      <c r="K8" s="64"/>
      <c r="L8" s="64">
        <v>4031936.88</v>
      </c>
      <c r="M8" s="64"/>
      <c r="N8" s="64"/>
      <c r="O8" s="64"/>
      <c r="P8" s="64"/>
      <c r="Q8" s="64"/>
      <c r="R8" s="64"/>
      <c r="S8" s="64"/>
      <c r="T8" s="64"/>
      <c r="U8" s="64"/>
      <c r="V8" s="64"/>
      <c r="W8" s="64"/>
    </row>
    <row r="9" ht="20.25" customHeight="1" spans="1:23">
      <c r="A9" s="157" t="s">
        <v>64</v>
      </c>
      <c r="B9" s="158"/>
      <c r="C9" s="152"/>
      <c r="D9" s="152"/>
      <c r="E9" s="152"/>
      <c r="F9" s="152"/>
      <c r="G9" s="152"/>
      <c r="H9" s="156">
        <v>5089253.72</v>
      </c>
      <c r="I9" s="64">
        <v>5089253.72</v>
      </c>
      <c r="J9" s="64">
        <v>1057316.84</v>
      </c>
      <c r="K9" s="64"/>
      <c r="L9" s="64">
        <v>4031936.88</v>
      </c>
      <c r="M9" s="64"/>
      <c r="N9" s="64"/>
      <c r="O9" s="64"/>
      <c r="P9" s="64"/>
      <c r="Q9" s="64"/>
      <c r="R9" s="64"/>
      <c r="S9" s="64"/>
      <c r="T9" s="64"/>
      <c r="U9" s="64"/>
      <c r="V9" s="64"/>
      <c r="W9" s="64"/>
    </row>
    <row r="10" ht="20.25" customHeight="1" spans="1:23">
      <c r="A10" s="152" t="str">
        <f t="shared" ref="A10:A44" si="0">"       "&amp;"玉溪市妇女联合会"</f>
        <v>       玉溪市妇女联合会</v>
      </c>
      <c r="B10" s="152" t="s">
        <v>145</v>
      </c>
      <c r="C10" s="152" t="s">
        <v>146</v>
      </c>
      <c r="D10" s="152" t="s">
        <v>81</v>
      </c>
      <c r="E10" s="152" t="s">
        <v>147</v>
      </c>
      <c r="F10" s="152" t="s">
        <v>148</v>
      </c>
      <c r="G10" s="152" t="s">
        <v>149</v>
      </c>
      <c r="H10" s="156">
        <v>868812</v>
      </c>
      <c r="I10" s="64">
        <v>868812</v>
      </c>
      <c r="J10" s="64">
        <v>217203</v>
      </c>
      <c r="K10" s="152"/>
      <c r="L10" s="64">
        <v>651609</v>
      </c>
      <c r="M10" s="152"/>
      <c r="N10" s="64"/>
      <c r="O10" s="64"/>
      <c r="P10" s="152"/>
      <c r="Q10" s="64"/>
      <c r="R10" s="64"/>
      <c r="S10" s="64"/>
      <c r="T10" s="64"/>
      <c r="U10" s="64"/>
      <c r="V10" s="64"/>
      <c r="W10" s="64"/>
    </row>
    <row r="11" ht="20.25" customHeight="1" spans="1:23">
      <c r="A11" s="152" t="str">
        <f t="shared" si="0"/>
        <v>       玉溪市妇女联合会</v>
      </c>
      <c r="B11" s="152" t="s">
        <v>145</v>
      </c>
      <c r="C11" s="152" t="s">
        <v>146</v>
      </c>
      <c r="D11" s="152" t="s">
        <v>81</v>
      </c>
      <c r="E11" s="152" t="s">
        <v>147</v>
      </c>
      <c r="F11" s="152" t="s">
        <v>150</v>
      </c>
      <c r="G11" s="152" t="s">
        <v>151</v>
      </c>
      <c r="H11" s="156">
        <v>950880</v>
      </c>
      <c r="I11" s="64">
        <v>950880</v>
      </c>
      <c r="J11" s="64">
        <v>237720</v>
      </c>
      <c r="K11" s="152"/>
      <c r="L11" s="64">
        <v>713160</v>
      </c>
      <c r="M11" s="152"/>
      <c r="N11" s="64"/>
      <c r="O11" s="64"/>
      <c r="P11" s="152"/>
      <c r="Q11" s="64"/>
      <c r="R11" s="64"/>
      <c r="S11" s="64"/>
      <c r="T11" s="64"/>
      <c r="U11" s="64"/>
      <c r="V11" s="64"/>
      <c r="W11" s="64"/>
    </row>
    <row r="12" ht="20.25" customHeight="1" spans="1:23">
      <c r="A12" s="152" t="str">
        <f t="shared" si="0"/>
        <v>       玉溪市妇女联合会</v>
      </c>
      <c r="B12" s="152" t="s">
        <v>145</v>
      </c>
      <c r="C12" s="152" t="s">
        <v>146</v>
      </c>
      <c r="D12" s="152" t="s">
        <v>99</v>
      </c>
      <c r="E12" s="152" t="s">
        <v>152</v>
      </c>
      <c r="F12" s="152" t="s">
        <v>150</v>
      </c>
      <c r="G12" s="152" t="s">
        <v>151</v>
      </c>
      <c r="H12" s="156">
        <v>2436</v>
      </c>
      <c r="I12" s="64">
        <v>2436</v>
      </c>
      <c r="J12" s="64">
        <v>609</v>
      </c>
      <c r="K12" s="152"/>
      <c r="L12" s="64">
        <v>1827</v>
      </c>
      <c r="M12" s="152"/>
      <c r="N12" s="64"/>
      <c r="O12" s="64"/>
      <c r="P12" s="152"/>
      <c r="Q12" s="64"/>
      <c r="R12" s="64"/>
      <c r="S12" s="64"/>
      <c r="T12" s="64"/>
      <c r="U12" s="64"/>
      <c r="V12" s="64"/>
      <c r="W12" s="64"/>
    </row>
    <row r="13" ht="20.25" customHeight="1" spans="1:23">
      <c r="A13" s="152" t="str">
        <f t="shared" si="0"/>
        <v>       玉溪市妇女联合会</v>
      </c>
      <c r="B13" s="152" t="s">
        <v>153</v>
      </c>
      <c r="C13" s="152" t="s">
        <v>154</v>
      </c>
      <c r="D13" s="152" t="s">
        <v>81</v>
      </c>
      <c r="E13" s="152" t="s">
        <v>147</v>
      </c>
      <c r="F13" s="152" t="s">
        <v>155</v>
      </c>
      <c r="G13" s="152" t="s">
        <v>156</v>
      </c>
      <c r="H13" s="156">
        <v>843.66</v>
      </c>
      <c r="I13" s="64">
        <v>843.66</v>
      </c>
      <c r="J13" s="64">
        <v>210.92</v>
      </c>
      <c r="K13" s="152"/>
      <c r="L13" s="64">
        <v>632.74</v>
      </c>
      <c r="M13" s="152"/>
      <c r="N13" s="64"/>
      <c r="O13" s="64"/>
      <c r="P13" s="152"/>
      <c r="Q13" s="64"/>
      <c r="R13" s="64"/>
      <c r="S13" s="64"/>
      <c r="T13" s="64"/>
      <c r="U13" s="64"/>
      <c r="V13" s="64"/>
      <c r="W13" s="64"/>
    </row>
    <row r="14" ht="20.25" customHeight="1" spans="1:23">
      <c r="A14" s="152" t="str">
        <f t="shared" si="0"/>
        <v>       玉溪市妇女联合会</v>
      </c>
      <c r="B14" s="152" t="s">
        <v>153</v>
      </c>
      <c r="C14" s="152" t="s">
        <v>154</v>
      </c>
      <c r="D14" s="152" t="s">
        <v>83</v>
      </c>
      <c r="E14" s="152" t="s">
        <v>157</v>
      </c>
      <c r="F14" s="152" t="s">
        <v>155</v>
      </c>
      <c r="G14" s="152" t="s">
        <v>156</v>
      </c>
      <c r="H14" s="156">
        <v>2470.85</v>
      </c>
      <c r="I14" s="64">
        <v>2470.85</v>
      </c>
      <c r="J14" s="64">
        <v>617.71</v>
      </c>
      <c r="K14" s="152"/>
      <c r="L14" s="64">
        <v>1853.14</v>
      </c>
      <c r="M14" s="152"/>
      <c r="N14" s="64"/>
      <c r="O14" s="64"/>
      <c r="P14" s="152"/>
      <c r="Q14" s="64"/>
      <c r="R14" s="64"/>
      <c r="S14" s="64"/>
      <c r="T14" s="64"/>
      <c r="U14" s="64"/>
      <c r="V14" s="64"/>
      <c r="W14" s="64"/>
    </row>
    <row r="15" ht="25" customHeight="1" spans="1:23">
      <c r="A15" s="152" t="str">
        <f t="shared" si="0"/>
        <v>       玉溪市妇女联合会</v>
      </c>
      <c r="B15" s="152" t="s">
        <v>153</v>
      </c>
      <c r="C15" s="152" t="s">
        <v>154</v>
      </c>
      <c r="D15" s="152" t="s">
        <v>88</v>
      </c>
      <c r="E15" s="152" t="s">
        <v>158</v>
      </c>
      <c r="F15" s="152" t="s">
        <v>159</v>
      </c>
      <c r="G15" s="152" t="s">
        <v>160</v>
      </c>
      <c r="H15" s="156">
        <v>413123.36</v>
      </c>
      <c r="I15" s="64">
        <v>413123.36</v>
      </c>
      <c r="J15" s="64">
        <v>103280.84</v>
      </c>
      <c r="K15" s="152"/>
      <c r="L15" s="64">
        <v>309842.52</v>
      </c>
      <c r="M15" s="152"/>
      <c r="N15" s="64"/>
      <c r="O15" s="64"/>
      <c r="P15" s="152"/>
      <c r="Q15" s="64"/>
      <c r="R15" s="64"/>
      <c r="S15" s="64"/>
      <c r="T15" s="64"/>
      <c r="U15" s="64"/>
      <c r="V15" s="64"/>
      <c r="W15" s="64"/>
    </row>
    <row r="16" ht="20.25" customHeight="1" spans="1:23">
      <c r="A16" s="152" t="str">
        <f t="shared" si="0"/>
        <v>       玉溪市妇女联合会</v>
      </c>
      <c r="B16" s="152" t="s">
        <v>153</v>
      </c>
      <c r="C16" s="152" t="s">
        <v>154</v>
      </c>
      <c r="D16" s="152" t="s">
        <v>92</v>
      </c>
      <c r="E16" s="152" t="s">
        <v>161</v>
      </c>
      <c r="F16" s="152" t="s">
        <v>162</v>
      </c>
      <c r="G16" s="152" t="s">
        <v>163</v>
      </c>
      <c r="H16" s="156">
        <v>185903.82</v>
      </c>
      <c r="I16" s="64">
        <v>185903.82</v>
      </c>
      <c r="J16" s="64">
        <v>46475.96</v>
      </c>
      <c r="K16" s="152"/>
      <c r="L16" s="64">
        <v>139427.86</v>
      </c>
      <c r="M16" s="152"/>
      <c r="N16" s="64"/>
      <c r="O16" s="64"/>
      <c r="P16" s="152"/>
      <c r="Q16" s="64"/>
      <c r="R16" s="64"/>
      <c r="S16" s="64"/>
      <c r="T16" s="64"/>
      <c r="U16" s="64"/>
      <c r="V16" s="64"/>
      <c r="W16" s="64"/>
    </row>
    <row r="17" ht="20.25" customHeight="1" spans="1:23">
      <c r="A17" s="152" t="str">
        <f t="shared" si="0"/>
        <v>       玉溪市妇女联合会</v>
      </c>
      <c r="B17" s="152" t="s">
        <v>153</v>
      </c>
      <c r="C17" s="152" t="s">
        <v>154</v>
      </c>
      <c r="D17" s="152" t="s">
        <v>93</v>
      </c>
      <c r="E17" s="152" t="s">
        <v>164</v>
      </c>
      <c r="F17" s="152" t="s">
        <v>162</v>
      </c>
      <c r="G17" s="152" t="s">
        <v>163</v>
      </c>
      <c r="H17" s="156">
        <v>28403.93</v>
      </c>
      <c r="I17" s="64">
        <v>28403.93</v>
      </c>
      <c r="J17" s="64">
        <v>7100.98</v>
      </c>
      <c r="K17" s="152"/>
      <c r="L17" s="64">
        <v>21302.95</v>
      </c>
      <c r="M17" s="152"/>
      <c r="N17" s="64"/>
      <c r="O17" s="64"/>
      <c r="P17" s="152"/>
      <c r="Q17" s="64"/>
      <c r="R17" s="64"/>
      <c r="S17" s="64"/>
      <c r="T17" s="64"/>
      <c r="U17" s="64"/>
      <c r="V17" s="64"/>
      <c r="W17" s="64"/>
    </row>
    <row r="18" ht="20.25" customHeight="1" spans="1:23">
      <c r="A18" s="152" t="str">
        <f t="shared" si="0"/>
        <v>       玉溪市妇女联合会</v>
      </c>
      <c r="B18" s="152" t="s">
        <v>153</v>
      </c>
      <c r="C18" s="152" t="s">
        <v>154</v>
      </c>
      <c r="D18" s="152" t="s">
        <v>94</v>
      </c>
      <c r="E18" s="152" t="s">
        <v>165</v>
      </c>
      <c r="F18" s="152" t="s">
        <v>166</v>
      </c>
      <c r="G18" s="152" t="s">
        <v>167</v>
      </c>
      <c r="H18" s="156">
        <v>144115.45</v>
      </c>
      <c r="I18" s="64">
        <v>144115.45</v>
      </c>
      <c r="J18" s="64">
        <v>36028.86</v>
      </c>
      <c r="K18" s="152"/>
      <c r="L18" s="64">
        <v>108086.59</v>
      </c>
      <c r="M18" s="152"/>
      <c r="N18" s="64"/>
      <c r="O18" s="64"/>
      <c r="P18" s="152"/>
      <c r="Q18" s="64"/>
      <c r="R18" s="64"/>
      <c r="S18" s="64"/>
      <c r="T18" s="64"/>
      <c r="U18" s="64"/>
      <c r="V18" s="64"/>
      <c r="W18" s="64"/>
    </row>
    <row r="19" ht="20.25" customHeight="1" spans="1:23">
      <c r="A19" s="152" t="str">
        <f t="shared" si="0"/>
        <v>       玉溪市妇女联合会</v>
      </c>
      <c r="B19" s="152" t="s">
        <v>153</v>
      </c>
      <c r="C19" s="152" t="s">
        <v>154</v>
      </c>
      <c r="D19" s="152" t="s">
        <v>95</v>
      </c>
      <c r="E19" s="152" t="s">
        <v>168</v>
      </c>
      <c r="F19" s="152" t="s">
        <v>155</v>
      </c>
      <c r="G19" s="152" t="s">
        <v>156</v>
      </c>
      <c r="H19" s="156">
        <v>21062.29</v>
      </c>
      <c r="I19" s="64">
        <v>21062.29</v>
      </c>
      <c r="J19" s="64">
        <v>13122.57</v>
      </c>
      <c r="K19" s="152"/>
      <c r="L19" s="64">
        <v>7939.72</v>
      </c>
      <c r="M19" s="152"/>
      <c r="N19" s="64"/>
      <c r="O19" s="64"/>
      <c r="P19" s="152"/>
      <c r="Q19" s="64"/>
      <c r="R19" s="64"/>
      <c r="S19" s="64"/>
      <c r="T19" s="64"/>
      <c r="U19" s="64"/>
      <c r="V19" s="64"/>
      <c r="W19" s="64"/>
    </row>
    <row r="20" ht="20.25" customHeight="1" spans="1:23">
      <c r="A20" s="152" t="str">
        <f t="shared" si="0"/>
        <v>       玉溪市妇女联合会</v>
      </c>
      <c r="B20" s="152" t="s">
        <v>169</v>
      </c>
      <c r="C20" s="152" t="s">
        <v>170</v>
      </c>
      <c r="D20" s="152" t="s">
        <v>98</v>
      </c>
      <c r="E20" s="152" t="s">
        <v>170</v>
      </c>
      <c r="F20" s="152" t="s">
        <v>171</v>
      </c>
      <c r="G20" s="152" t="s">
        <v>170</v>
      </c>
      <c r="H20" s="156">
        <v>343608</v>
      </c>
      <c r="I20" s="64">
        <v>343608</v>
      </c>
      <c r="J20" s="64">
        <v>85902</v>
      </c>
      <c r="K20" s="152"/>
      <c r="L20" s="64">
        <v>257706</v>
      </c>
      <c r="M20" s="152"/>
      <c r="N20" s="64"/>
      <c r="O20" s="64"/>
      <c r="P20" s="152"/>
      <c r="Q20" s="64"/>
      <c r="R20" s="64"/>
      <c r="S20" s="64"/>
      <c r="T20" s="64"/>
      <c r="U20" s="64"/>
      <c r="V20" s="64"/>
      <c r="W20" s="64"/>
    </row>
    <row r="21" ht="20.25" customHeight="1" spans="1:23">
      <c r="A21" s="152" t="str">
        <f t="shared" si="0"/>
        <v>       玉溪市妇女联合会</v>
      </c>
      <c r="B21" s="152" t="s">
        <v>172</v>
      </c>
      <c r="C21" s="152" t="s">
        <v>173</v>
      </c>
      <c r="D21" s="152" t="s">
        <v>87</v>
      </c>
      <c r="E21" s="152" t="s">
        <v>174</v>
      </c>
      <c r="F21" s="152" t="s">
        <v>175</v>
      </c>
      <c r="G21" s="152" t="s">
        <v>176</v>
      </c>
      <c r="H21" s="156">
        <v>280800</v>
      </c>
      <c r="I21" s="64">
        <v>280800</v>
      </c>
      <c r="J21" s="64">
        <v>56160</v>
      </c>
      <c r="K21" s="152"/>
      <c r="L21" s="64">
        <v>224640</v>
      </c>
      <c r="M21" s="152"/>
      <c r="N21" s="64"/>
      <c r="O21" s="64"/>
      <c r="P21" s="152"/>
      <c r="Q21" s="64"/>
      <c r="R21" s="64"/>
      <c r="S21" s="64"/>
      <c r="T21" s="64"/>
      <c r="U21" s="64"/>
      <c r="V21" s="64"/>
      <c r="W21" s="64"/>
    </row>
    <row r="22" ht="20.25" customHeight="1" spans="1:23">
      <c r="A22" s="152" t="str">
        <f t="shared" si="0"/>
        <v>       玉溪市妇女联合会</v>
      </c>
      <c r="B22" s="152" t="s">
        <v>177</v>
      </c>
      <c r="C22" s="152" t="s">
        <v>178</v>
      </c>
      <c r="D22" s="152" t="s">
        <v>81</v>
      </c>
      <c r="E22" s="152" t="s">
        <v>147</v>
      </c>
      <c r="F22" s="152" t="s">
        <v>179</v>
      </c>
      <c r="G22" s="152" t="s">
        <v>180</v>
      </c>
      <c r="H22" s="156">
        <v>524412</v>
      </c>
      <c r="I22" s="64">
        <v>524412</v>
      </c>
      <c r="J22" s="64">
        <v>131103</v>
      </c>
      <c r="K22" s="152"/>
      <c r="L22" s="64">
        <v>393309</v>
      </c>
      <c r="M22" s="152"/>
      <c r="N22" s="64"/>
      <c r="O22" s="64"/>
      <c r="P22" s="152"/>
      <c r="Q22" s="64"/>
      <c r="R22" s="64"/>
      <c r="S22" s="64"/>
      <c r="T22" s="64"/>
      <c r="U22" s="64"/>
      <c r="V22" s="64"/>
      <c r="W22" s="64"/>
    </row>
    <row r="23" ht="20.25" customHeight="1" spans="1:23">
      <c r="A23" s="152" t="str">
        <f t="shared" si="0"/>
        <v>       玉溪市妇女联合会</v>
      </c>
      <c r="B23" s="152" t="s">
        <v>181</v>
      </c>
      <c r="C23" s="152" t="s">
        <v>182</v>
      </c>
      <c r="D23" s="152" t="s">
        <v>81</v>
      </c>
      <c r="E23" s="152" t="s">
        <v>147</v>
      </c>
      <c r="F23" s="152" t="s">
        <v>183</v>
      </c>
      <c r="G23" s="152" t="s">
        <v>184</v>
      </c>
      <c r="H23" s="156">
        <v>26000</v>
      </c>
      <c r="I23" s="64">
        <v>26000</v>
      </c>
      <c r="J23" s="64"/>
      <c r="K23" s="152"/>
      <c r="L23" s="64">
        <v>26000</v>
      </c>
      <c r="M23" s="152"/>
      <c r="N23" s="64"/>
      <c r="O23" s="64"/>
      <c r="P23" s="152"/>
      <c r="Q23" s="64"/>
      <c r="R23" s="64"/>
      <c r="S23" s="64"/>
      <c r="T23" s="64"/>
      <c r="U23" s="64"/>
      <c r="V23" s="64"/>
      <c r="W23" s="64"/>
    </row>
    <row r="24" ht="20.25" customHeight="1" spans="1:23">
      <c r="A24" s="152" t="str">
        <f t="shared" si="0"/>
        <v>       玉溪市妇女联合会</v>
      </c>
      <c r="B24" s="152" t="s">
        <v>185</v>
      </c>
      <c r="C24" s="152" t="s">
        <v>186</v>
      </c>
      <c r="D24" s="152" t="s">
        <v>81</v>
      </c>
      <c r="E24" s="152" t="s">
        <v>147</v>
      </c>
      <c r="F24" s="152" t="s">
        <v>187</v>
      </c>
      <c r="G24" s="152" t="s">
        <v>188</v>
      </c>
      <c r="H24" s="156">
        <v>160800</v>
      </c>
      <c r="I24" s="64">
        <v>160800</v>
      </c>
      <c r="J24" s="64">
        <v>40200</v>
      </c>
      <c r="K24" s="152"/>
      <c r="L24" s="64">
        <v>120600</v>
      </c>
      <c r="M24" s="152"/>
      <c r="N24" s="64"/>
      <c r="O24" s="64"/>
      <c r="P24" s="152"/>
      <c r="Q24" s="64"/>
      <c r="R24" s="64"/>
      <c r="S24" s="64"/>
      <c r="T24" s="64"/>
      <c r="U24" s="64"/>
      <c r="V24" s="64"/>
      <c r="W24" s="64"/>
    </row>
    <row r="25" ht="20.25" customHeight="1" spans="1:23">
      <c r="A25" s="152" t="str">
        <f t="shared" si="0"/>
        <v>       玉溪市妇女联合会</v>
      </c>
      <c r="B25" s="152" t="s">
        <v>189</v>
      </c>
      <c r="C25" s="152" t="s">
        <v>190</v>
      </c>
      <c r="D25" s="152" t="s">
        <v>81</v>
      </c>
      <c r="E25" s="152" t="s">
        <v>147</v>
      </c>
      <c r="F25" s="152" t="s">
        <v>191</v>
      </c>
      <c r="G25" s="152" t="s">
        <v>190</v>
      </c>
      <c r="H25" s="156">
        <v>36442.56</v>
      </c>
      <c r="I25" s="64">
        <v>36442.56</v>
      </c>
      <c r="J25" s="64"/>
      <c r="K25" s="152"/>
      <c r="L25" s="64">
        <v>36442.56</v>
      </c>
      <c r="M25" s="152"/>
      <c r="N25" s="64"/>
      <c r="O25" s="64"/>
      <c r="P25" s="152"/>
      <c r="Q25" s="64"/>
      <c r="R25" s="64"/>
      <c r="S25" s="64"/>
      <c r="T25" s="64"/>
      <c r="U25" s="64"/>
      <c r="V25" s="64"/>
      <c r="W25" s="64"/>
    </row>
    <row r="26" ht="20.25" customHeight="1" spans="1:23">
      <c r="A26" s="152" t="str">
        <f t="shared" si="0"/>
        <v>       玉溪市妇女联合会</v>
      </c>
      <c r="B26" s="152" t="s">
        <v>189</v>
      </c>
      <c r="C26" s="152" t="s">
        <v>190</v>
      </c>
      <c r="D26" s="152" t="s">
        <v>83</v>
      </c>
      <c r="E26" s="152" t="s">
        <v>157</v>
      </c>
      <c r="F26" s="152" t="s">
        <v>191</v>
      </c>
      <c r="G26" s="152" t="s">
        <v>190</v>
      </c>
      <c r="H26" s="156">
        <v>9910.8</v>
      </c>
      <c r="I26" s="64">
        <v>9910.8</v>
      </c>
      <c r="J26" s="64"/>
      <c r="K26" s="152"/>
      <c r="L26" s="64">
        <v>9910.8</v>
      </c>
      <c r="M26" s="152"/>
      <c r="N26" s="64"/>
      <c r="O26" s="64"/>
      <c r="P26" s="152"/>
      <c r="Q26" s="64"/>
      <c r="R26" s="64"/>
      <c r="S26" s="64"/>
      <c r="T26" s="64"/>
      <c r="U26" s="64"/>
      <c r="V26" s="64"/>
      <c r="W26" s="64"/>
    </row>
    <row r="27" ht="20.25" customHeight="1" spans="1:23">
      <c r="A27" s="152" t="str">
        <f t="shared" si="0"/>
        <v>       玉溪市妇女联合会</v>
      </c>
      <c r="B27" s="152" t="s">
        <v>192</v>
      </c>
      <c r="C27" s="152" t="s">
        <v>122</v>
      </c>
      <c r="D27" s="152" t="s">
        <v>81</v>
      </c>
      <c r="E27" s="152" t="s">
        <v>147</v>
      </c>
      <c r="F27" s="152" t="s">
        <v>193</v>
      </c>
      <c r="G27" s="152" t="s">
        <v>122</v>
      </c>
      <c r="H27" s="156">
        <v>14500</v>
      </c>
      <c r="I27" s="64">
        <v>14500</v>
      </c>
      <c r="J27" s="64"/>
      <c r="K27" s="152"/>
      <c r="L27" s="64">
        <v>14500</v>
      </c>
      <c r="M27" s="152"/>
      <c r="N27" s="64"/>
      <c r="O27" s="64"/>
      <c r="P27" s="152"/>
      <c r="Q27" s="64"/>
      <c r="R27" s="64"/>
      <c r="S27" s="64"/>
      <c r="T27" s="64"/>
      <c r="U27" s="64"/>
      <c r="V27" s="64"/>
      <c r="W27" s="64"/>
    </row>
    <row r="28" ht="20.25" customHeight="1" spans="1:23">
      <c r="A28" s="152" t="str">
        <f t="shared" si="0"/>
        <v>       玉溪市妇女联合会</v>
      </c>
      <c r="B28" s="152" t="s">
        <v>194</v>
      </c>
      <c r="C28" s="152" t="s">
        <v>195</v>
      </c>
      <c r="D28" s="152" t="s">
        <v>83</v>
      </c>
      <c r="E28" s="152" t="s">
        <v>157</v>
      </c>
      <c r="F28" s="152" t="s">
        <v>148</v>
      </c>
      <c r="G28" s="152" t="s">
        <v>149</v>
      </c>
      <c r="H28" s="156">
        <v>129144</v>
      </c>
      <c r="I28" s="64">
        <v>129144</v>
      </c>
      <c r="J28" s="64">
        <v>32286</v>
      </c>
      <c r="K28" s="152"/>
      <c r="L28" s="64">
        <v>96858</v>
      </c>
      <c r="M28" s="152"/>
      <c r="N28" s="64"/>
      <c r="O28" s="64"/>
      <c r="P28" s="152"/>
      <c r="Q28" s="64"/>
      <c r="R28" s="64"/>
      <c r="S28" s="64"/>
      <c r="T28" s="64"/>
      <c r="U28" s="64"/>
      <c r="V28" s="64"/>
      <c r="W28" s="64"/>
    </row>
    <row r="29" ht="20.25" customHeight="1" spans="1:23">
      <c r="A29" s="152" t="str">
        <f t="shared" si="0"/>
        <v>       玉溪市妇女联合会</v>
      </c>
      <c r="B29" s="152" t="s">
        <v>194</v>
      </c>
      <c r="C29" s="152" t="s">
        <v>195</v>
      </c>
      <c r="D29" s="152" t="s">
        <v>83</v>
      </c>
      <c r="E29" s="152" t="s">
        <v>157</v>
      </c>
      <c r="F29" s="152" t="s">
        <v>196</v>
      </c>
      <c r="G29" s="152" t="s">
        <v>197</v>
      </c>
      <c r="H29" s="156">
        <v>46860</v>
      </c>
      <c r="I29" s="64">
        <v>46860</v>
      </c>
      <c r="J29" s="64">
        <v>11715</v>
      </c>
      <c r="K29" s="152"/>
      <c r="L29" s="64">
        <v>35145</v>
      </c>
      <c r="M29" s="152"/>
      <c r="N29" s="64"/>
      <c r="O29" s="64"/>
      <c r="P29" s="152"/>
      <c r="Q29" s="64"/>
      <c r="R29" s="64"/>
      <c r="S29" s="64"/>
      <c r="T29" s="64"/>
      <c r="U29" s="64"/>
      <c r="V29" s="64"/>
      <c r="W29" s="64"/>
    </row>
    <row r="30" ht="20.25" customHeight="1" spans="1:23">
      <c r="A30" s="152" t="str">
        <f t="shared" si="0"/>
        <v>       玉溪市妇女联合会</v>
      </c>
      <c r="B30" s="152" t="s">
        <v>194</v>
      </c>
      <c r="C30" s="152" t="s">
        <v>195</v>
      </c>
      <c r="D30" s="152" t="s">
        <v>99</v>
      </c>
      <c r="E30" s="152" t="s">
        <v>152</v>
      </c>
      <c r="F30" s="152" t="s">
        <v>150</v>
      </c>
      <c r="G30" s="152" t="s">
        <v>151</v>
      </c>
      <c r="H30" s="156">
        <v>2124</v>
      </c>
      <c r="I30" s="64">
        <v>2124</v>
      </c>
      <c r="J30" s="64">
        <v>531</v>
      </c>
      <c r="K30" s="152"/>
      <c r="L30" s="64">
        <v>1593</v>
      </c>
      <c r="M30" s="152"/>
      <c r="N30" s="64"/>
      <c r="O30" s="64"/>
      <c r="P30" s="152"/>
      <c r="Q30" s="64"/>
      <c r="R30" s="64"/>
      <c r="S30" s="64"/>
      <c r="T30" s="64"/>
      <c r="U30" s="64"/>
      <c r="V30" s="64"/>
      <c r="W30" s="64"/>
    </row>
    <row r="31" ht="20.25" customHeight="1" spans="1:23">
      <c r="A31" s="152" t="str">
        <f t="shared" si="0"/>
        <v>       玉溪市妇女联合会</v>
      </c>
      <c r="B31" s="152" t="s">
        <v>198</v>
      </c>
      <c r="C31" s="152" t="s">
        <v>199</v>
      </c>
      <c r="D31" s="152" t="s">
        <v>81</v>
      </c>
      <c r="E31" s="152" t="s">
        <v>147</v>
      </c>
      <c r="F31" s="152" t="s">
        <v>179</v>
      </c>
      <c r="G31" s="152" t="s">
        <v>180</v>
      </c>
      <c r="H31" s="156">
        <v>72401</v>
      </c>
      <c r="I31" s="64">
        <v>72401</v>
      </c>
      <c r="J31" s="64"/>
      <c r="K31" s="152"/>
      <c r="L31" s="64">
        <v>72401</v>
      </c>
      <c r="M31" s="152"/>
      <c r="N31" s="64"/>
      <c r="O31" s="64"/>
      <c r="P31" s="152"/>
      <c r="Q31" s="64"/>
      <c r="R31" s="64"/>
      <c r="S31" s="64"/>
      <c r="T31" s="64"/>
      <c r="U31" s="64"/>
      <c r="V31" s="64"/>
      <c r="W31" s="64"/>
    </row>
    <row r="32" ht="27" customHeight="1" spans="1:23">
      <c r="A32" s="152" t="str">
        <f t="shared" si="0"/>
        <v>       玉溪市妇女联合会</v>
      </c>
      <c r="B32" s="152" t="s">
        <v>200</v>
      </c>
      <c r="C32" s="152" t="s">
        <v>201</v>
      </c>
      <c r="D32" s="152" t="s">
        <v>83</v>
      </c>
      <c r="E32" s="152" t="s">
        <v>157</v>
      </c>
      <c r="F32" s="152" t="s">
        <v>196</v>
      </c>
      <c r="G32" s="152" t="s">
        <v>197</v>
      </c>
      <c r="H32" s="156">
        <v>148200</v>
      </c>
      <c r="I32" s="64">
        <v>148200</v>
      </c>
      <c r="J32" s="64">
        <v>37050</v>
      </c>
      <c r="K32" s="152"/>
      <c r="L32" s="64">
        <v>111150</v>
      </c>
      <c r="M32" s="152"/>
      <c r="N32" s="64"/>
      <c r="O32" s="64"/>
      <c r="P32" s="152"/>
      <c r="Q32" s="64"/>
      <c r="R32" s="64"/>
      <c r="S32" s="64"/>
      <c r="T32" s="64"/>
      <c r="U32" s="64"/>
      <c r="V32" s="64"/>
      <c r="W32" s="64"/>
    </row>
    <row r="33" ht="25" customHeight="1" spans="1:23">
      <c r="A33" s="152" t="str">
        <f t="shared" si="0"/>
        <v>       玉溪市妇女联合会</v>
      </c>
      <c r="B33" s="152" t="s">
        <v>202</v>
      </c>
      <c r="C33" s="152" t="s">
        <v>203</v>
      </c>
      <c r="D33" s="152" t="s">
        <v>83</v>
      </c>
      <c r="E33" s="152" t="s">
        <v>157</v>
      </c>
      <c r="F33" s="152" t="s">
        <v>196</v>
      </c>
      <c r="G33" s="152" t="s">
        <v>197</v>
      </c>
      <c r="H33" s="156">
        <v>75000</v>
      </c>
      <c r="I33" s="64">
        <v>75000</v>
      </c>
      <c r="J33" s="64"/>
      <c r="K33" s="152"/>
      <c r="L33" s="64">
        <v>75000</v>
      </c>
      <c r="M33" s="152"/>
      <c r="N33" s="64"/>
      <c r="O33" s="64"/>
      <c r="P33" s="152"/>
      <c r="Q33" s="64"/>
      <c r="R33" s="64"/>
      <c r="S33" s="64"/>
      <c r="T33" s="64"/>
      <c r="U33" s="64"/>
      <c r="V33" s="64"/>
      <c r="W33" s="64"/>
    </row>
    <row r="34" ht="20.25" customHeight="1" spans="1:23">
      <c r="A34" s="152" t="str">
        <f t="shared" si="0"/>
        <v>       玉溪市妇女联合会</v>
      </c>
      <c r="B34" s="152" t="s">
        <v>204</v>
      </c>
      <c r="C34" s="152" t="s">
        <v>205</v>
      </c>
      <c r="D34" s="152" t="s">
        <v>89</v>
      </c>
      <c r="E34" s="152" t="s">
        <v>206</v>
      </c>
      <c r="F34" s="152" t="s">
        <v>207</v>
      </c>
      <c r="G34" s="152" t="s">
        <v>208</v>
      </c>
      <c r="H34" s="156">
        <v>100000</v>
      </c>
      <c r="I34" s="64">
        <v>100000</v>
      </c>
      <c r="J34" s="64"/>
      <c r="K34" s="152"/>
      <c r="L34" s="64">
        <v>100000</v>
      </c>
      <c r="M34" s="152"/>
      <c r="N34" s="64"/>
      <c r="O34" s="64"/>
      <c r="P34" s="152"/>
      <c r="Q34" s="64"/>
      <c r="R34" s="64"/>
      <c r="S34" s="64"/>
      <c r="T34" s="64"/>
      <c r="U34" s="64"/>
      <c r="V34" s="64"/>
      <c r="W34" s="64"/>
    </row>
    <row r="35" ht="20.25" customHeight="1" spans="1:23">
      <c r="A35" s="152" t="str">
        <f t="shared" si="0"/>
        <v>       玉溪市妇女联合会</v>
      </c>
      <c r="B35" s="152" t="s">
        <v>209</v>
      </c>
      <c r="C35" s="152" t="s">
        <v>210</v>
      </c>
      <c r="D35" s="152" t="s">
        <v>81</v>
      </c>
      <c r="E35" s="152" t="s">
        <v>147</v>
      </c>
      <c r="F35" s="152" t="s">
        <v>211</v>
      </c>
      <c r="G35" s="152" t="s">
        <v>212</v>
      </c>
      <c r="H35" s="156">
        <v>14000</v>
      </c>
      <c r="I35" s="64">
        <v>14000</v>
      </c>
      <c r="J35" s="64"/>
      <c r="K35" s="152"/>
      <c r="L35" s="64">
        <v>14000</v>
      </c>
      <c r="M35" s="152"/>
      <c r="N35" s="64"/>
      <c r="O35" s="64"/>
      <c r="P35" s="152"/>
      <c r="Q35" s="64"/>
      <c r="R35" s="64"/>
      <c r="S35" s="64"/>
      <c r="T35" s="64"/>
      <c r="U35" s="64"/>
      <c r="V35" s="64"/>
      <c r="W35" s="64"/>
    </row>
    <row r="36" ht="20.25" customHeight="1" spans="1:23">
      <c r="A36" s="152" t="str">
        <f t="shared" si="0"/>
        <v>       玉溪市妇女联合会</v>
      </c>
      <c r="B36" s="152" t="s">
        <v>209</v>
      </c>
      <c r="C36" s="152" t="s">
        <v>210</v>
      </c>
      <c r="D36" s="152" t="s">
        <v>81</v>
      </c>
      <c r="E36" s="152" t="s">
        <v>147</v>
      </c>
      <c r="F36" s="152" t="s">
        <v>213</v>
      </c>
      <c r="G36" s="152" t="s">
        <v>214</v>
      </c>
      <c r="H36" s="156">
        <v>45000</v>
      </c>
      <c r="I36" s="64">
        <v>45000</v>
      </c>
      <c r="J36" s="64"/>
      <c r="K36" s="152"/>
      <c r="L36" s="64">
        <v>45000</v>
      </c>
      <c r="M36" s="152"/>
      <c r="N36" s="64"/>
      <c r="O36" s="64"/>
      <c r="P36" s="152"/>
      <c r="Q36" s="64"/>
      <c r="R36" s="64"/>
      <c r="S36" s="64"/>
      <c r="T36" s="64"/>
      <c r="U36" s="64"/>
      <c r="V36" s="64"/>
      <c r="W36" s="64"/>
    </row>
    <row r="37" ht="20.25" customHeight="1" spans="1:23">
      <c r="A37" s="152" t="str">
        <f t="shared" si="0"/>
        <v>       玉溪市妇女联合会</v>
      </c>
      <c r="B37" s="152" t="s">
        <v>209</v>
      </c>
      <c r="C37" s="152" t="s">
        <v>210</v>
      </c>
      <c r="D37" s="152" t="s">
        <v>81</v>
      </c>
      <c r="E37" s="152" t="s">
        <v>147</v>
      </c>
      <c r="F37" s="152" t="s">
        <v>215</v>
      </c>
      <c r="G37" s="152" t="s">
        <v>216</v>
      </c>
      <c r="H37" s="156">
        <v>7000</v>
      </c>
      <c r="I37" s="64">
        <v>7000</v>
      </c>
      <c r="J37" s="64"/>
      <c r="K37" s="152"/>
      <c r="L37" s="64">
        <v>7000</v>
      </c>
      <c r="M37" s="152"/>
      <c r="N37" s="64"/>
      <c r="O37" s="64"/>
      <c r="P37" s="152"/>
      <c r="Q37" s="64"/>
      <c r="R37" s="64"/>
      <c r="S37" s="64"/>
      <c r="T37" s="64"/>
      <c r="U37" s="64"/>
      <c r="V37" s="64"/>
      <c r="W37" s="64"/>
    </row>
    <row r="38" ht="20.25" customHeight="1" spans="1:23">
      <c r="A38" s="152" t="str">
        <f t="shared" si="0"/>
        <v>       玉溪市妇女联合会</v>
      </c>
      <c r="B38" s="152" t="s">
        <v>209</v>
      </c>
      <c r="C38" s="152" t="s">
        <v>210</v>
      </c>
      <c r="D38" s="152" t="s">
        <v>81</v>
      </c>
      <c r="E38" s="152" t="s">
        <v>147</v>
      </c>
      <c r="F38" s="152" t="s">
        <v>217</v>
      </c>
      <c r="G38" s="152" t="s">
        <v>218</v>
      </c>
      <c r="H38" s="156">
        <v>40000</v>
      </c>
      <c r="I38" s="64">
        <v>40000</v>
      </c>
      <c r="J38" s="64"/>
      <c r="K38" s="152"/>
      <c r="L38" s="64">
        <v>40000</v>
      </c>
      <c r="M38" s="152"/>
      <c r="N38" s="64"/>
      <c r="O38" s="64"/>
      <c r="P38" s="152"/>
      <c r="Q38" s="64"/>
      <c r="R38" s="64"/>
      <c r="S38" s="64"/>
      <c r="T38" s="64"/>
      <c r="U38" s="64"/>
      <c r="V38" s="64"/>
      <c r="W38" s="64"/>
    </row>
    <row r="39" ht="20.25" customHeight="1" spans="1:23">
      <c r="A39" s="152" t="str">
        <f t="shared" si="0"/>
        <v>       玉溪市妇女联合会</v>
      </c>
      <c r="B39" s="152" t="s">
        <v>209</v>
      </c>
      <c r="C39" s="152" t="s">
        <v>210</v>
      </c>
      <c r="D39" s="152" t="s">
        <v>81</v>
      </c>
      <c r="E39" s="152" t="s">
        <v>147</v>
      </c>
      <c r="F39" s="152" t="s">
        <v>219</v>
      </c>
      <c r="G39" s="152" t="s">
        <v>220</v>
      </c>
      <c r="H39" s="156">
        <v>45000</v>
      </c>
      <c r="I39" s="64">
        <v>45000</v>
      </c>
      <c r="J39" s="64"/>
      <c r="K39" s="152"/>
      <c r="L39" s="64">
        <v>45000</v>
      </c>
      <c r="M39" s="152"/>
      <c r="N39" s="64"/>
      <c r="O39" s="64"/>
      <c r="P39" s="152"/>
      <c r="Q39" s="64"/>
      <c r="R39" s="64"/>
      <c r="S39" s="64"/>
      <c r="T39" s="64"/>
      <c r="U39" s="64"/>
      <c r="V39" s="64"/>
      <c r="W39" s="64"/>
    </row>
    <row r="40" ht="20.25" customHeight="1" spans="1:23">
      <c r="A40" s="152" t="str">
        <f t="shared" si="0"/>
        <v>       玉溪市妇女联合会</v>
      </c>
      <c r="B40" s="152" t="s">
        <v>209</v>
      </c>
      <c r="C40" s="152" t="s">
        <v>210</v>
      </c>
      <c r="D40" s="152" t="s">
        <v>81</v>
      </c>
      <c r="E40" s="152" t="s">
        <v>147</v>
      </c>
      <c r="F40" s="152" t="s">
        <v>221</v>
      </c>
      <c r="G40" s="152" t="s">
        <v>222</v>
      </c>
      <c r="H40" s="156">
        <v>104100</v>
      </c>
      <c r="I40" s="64">
        <v>104100</v>
      </c>
      <c r="J40" s="64"/>
      <c r="K40" s="152"/>
      <c r="L40" s="64">
        <v>104100</v>
      </c>
      <c r="M40" s="152"/>
      <c r="N40" s="64"/>
      <c r="O40" s="64"/>
      <c r="P40" s="152"/>
      <c r="Q40" s="64"/>
      <c r="R40" s="64"/>
      <c r="S40" s="64"/>
      <c r="T40" s="64"/>
      <c r="U40" s="64"/>
      <c r="V40" s="64"/>
      <c r="W40" s="64"/>
    </row>
    <row r="41" ht="20.25" customHeight="1" spans="1:23">
      <c r="A41" s="152" t="str">
        <f t="shared" si="0"/>
        <v>       玉溪市妇女联合会</v>
      </c>
      <c r="B41" s="152" t="s">
        <v>209</v>
      </c>
      <c r="C41" s="152" t="s">
        <v>210</v>
      </c>
      <c r="D41" s="152" t="s">
        <v>81</v>
      </c>
      <c r="E41" s="152" t="s">
        <v>147</v>
      </c>
      <c r="F41" s="152" t="s">
        <v>187</v>
      </c>
      <c r="G41" s="152" t="s">
        <v>188</v>
      </c>
      <c r="H41" s="156">
        <v>4000</v>
      </c>
      <c r="I41" s="64">
        <v>4000</v>
      </c>
      <c r="J41" s="64"/>
      <c r="K41" s="152"/>
      <c r="L41" s="64">
        <v>4000</v>
      </c>
      <c r="M41" s="152"/>
      <c r="N41" s="64"/>
      <c r="O41" s="64"/>
      <c r="P41" s="152"/>
      <c r="Q41" s="64"/>
      <c r="R41" s="64"/>
      <c r="S41" s="64"/>
      <c r="T41" s="64"/>
      <c r="U41" s="64"/>
      <c r="V41" s="64"/>
      <c r="W41" s="64"/>
    </row>
    <row r="42" ht="20.25" customHeight="1" spans="1:23">
      <c r="A42" s="152" t="str">
        <f t="shared" si="0"/>
        <v>       玉溪市妇女联合会</v>
      </c>
      <c r="B42" s="152" t="s">
        <v>223</v>
      </c>
      <c r="C42" s="152" t="s">
        <v>224</v>
      </c>
      <c r="D42" s="152" t="s">
        <v>81</v>
      </c>
      <c r="E42" s="152" t="s">
        <v>147</v>
      </c>
      <c r="F42" s="152" t="s">
        <v>225</v>
      </c>
      <c r="G42" s="152" t="s">
        <v>178</v>
      </c>
      <c r="H42" s="156">
        <v>48000</v>
      </c>
      <c r="I42" s="64">
        <v>48000</v>
      </c>
      <c r="J42" s="64"/>
      <c r="K42" s="152"/>
      <c r="L42" s="64">
        <v>48000</v>
      </c>
      <c r="M42" s="152"/>
      <c r="N42" s="64"/>
      <c r="O42" s="64"/>
      <c r="P42" s="152"/>
      <c r="Q42" s="64"/>
      <c r="R42" s="64"/>
      <c r="S42" s="64"/>
      <c r="T42" s="64"/>
      <c r="U42" s="64"/>
      <c r="V42" s="64"/>
      <c r="W42" s="64"/>
    </row>
    <row r="43" ht="20.25" customHeight="1" spans="1:23">
      <c r="A43" s="152" t="str">
        <f t="shared" si="0"/>
        <v>       玉溪市妇女联合会</v>
      </c>
      <c r="B43" s="152" t="s">
        <v>226</v>
      </c>
      <c r="C43" s="152" t="s">
        <v>227</v>
      </c>
      <c r="D43" s="152" t="s">
        <v>83</v>
      </c>
      <c r="E43" s="152" t="s">
        <v>157</v>
      </c>
      <c r="F43" s="152" t="s">
        <v>228</v>
      </c>
      <c r="G43" s="152" t="s">
        <v>227</v>
      </c>
      <c r="H43" s="156">
        <v>29400</v>
      </c>
      <c r="I43" s="64">
        <v>29400</v>
      </c>
      <c r="J43" s="64"/>
      <c r="K43" s="152"/>
      <c r="L43" s="64">
        <v>29400</v>
      </c>
      <c r="M43" s="152"/>
      <c r="N43" s="64"/>
      <c r="O43" s="64"/>
      <c r="P43" s="152"/>
      <c r="Q43" s="64"/>
      <c r="R43" s="64"/>
      <c r="S43" s="64"/>
      <c r="T43" s="64"/>
      <c r="U43" s="64"/>
      <c r="V43" s="64"/>
      <c r="W43" s="64"/>
    </row>
    <row r="44" ht="20.25" customHeight="1" spans="1:23">
      <c r="A44" s="152" t="str">
        <f t="shared" si="0"/>
        <v>       玉溪市妇女联合会</v>
      </c>
      <c r="B44" s="152" t="s">
        <v>229</v>
      </c>
      <c r="C44" s="152" t="s">
        <v>230</v>
      </c>
      <c r="D44" s="152" t="s">
        <v>83</v>
      </c>
      <c r="E44" s="152" t="s">
        <v>157</v>
      </c>
      <c r="F44" s="152" t="s">
        <v>231</v>
      </c>
      <c r="G44" s="152" t="s">
        <v>230</v>
      </c>
      <c r="H44" s="156">
        <v>164500</v>
      </c>
      <c r="I44" s="64">
        <v>164500</v>
      </c>
      <c r="J44" s="64"/>
      <c r="K44" s="152"/>
      <c r="L44" s="64">
        <v>164500</v>
      </c>
      <c r="M44" s="152"/>
      <c r="N44" s="64"/>
      <c r="O44" s="64"/>
      <c r="P44" s="152"/>
      <c r="Q44" s="64"/>
      <c r="R44" s="64"/>
      <c r="S44" s="64"/>
      <c r="T44" s="64"/>
      <c r="U44" s="64"/>
      <c r="V44" s="64"/>
      <c r="W44" s="64"/>
    </row>
    <row r="45" ht="20.25" customHeight="1" spans="1:23">
      <c r="A45" s="154" t="s">
        <v>30</v>
      </c>
      <c r="B45" s="154"/>
      <c r="C45" s="154"/>
      <c r="D45" s="154"/>
      <c r="E45" s="154"/>
      <c r="F45" s="154"/>
      <c r="G45" s="154"/>
      <c r="H45" s="64">
        <v>5089253.72</v>
      </c>
      <c r="I45" s="64">
        <v>5089253.72</v>
      </c>
      <c r="J45" s="64">
        <v>1057316.84</v>
      </c>
      <c r="K45" s="64"/>
      <c r="L45" s="64">
        <v>4031936.88</v>
      </c>
      <c r="M45" s="64"/>
      <c r="N45" s="64"/>
      <c r="O45" s="64"/>
      <c r="P45" s="64"/>
      <c r="Q45" s="64"/>
      <c r="R45" s="64"/>
      <c r="S45" s="64"/>
      <c r="T45" s="64"/>
      <c r="U45" s="64"/>
      <c r="V45" s="64"/>
      <c r="W45" s="64"/>
    </row>
  </sheetData>
  <mergeCells count="17">
    <mergeCell ref="A1:W1"/>
    <mergeCell ref="A2:W2"/>
    <mergeCell ref="A3:V3"/>
    <mergeCell ref="H4:W4"/>
    <mergeCell ref="I5:M5"/>
    <mergeCell ref="N5:P5"/>
    <mergeCell ref="R5:W5"/>
    <mergeCell ref="A45:G45"/>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6"/>
  <sheetViews>
    <sheetView showZeros="0" workbookViewId="0">
      <selection activeCell="C20" sqref="C20"/>
    </sheetView>
  </sheetViews>
  <sheetFormatPr defaultColWidth="9.13636363636364" defaultRowHeight="14.25" customHeight="1"/>
  <cols>
    <col min="1" max="1" width="14.5727272727273" customWidth="1"/>
    <col min="2" max="2" width="21.0272727272727" customWidth="1"/>
    <col min="3" max="3" width="31.3090909090909" customWidth="1"/>
    <col min="4" max="4" width="23.8545454545455" customWidth="1"/>
    <col min="5" max="5" width="15.6" customWidth="1"/>
    <col min="6" max="6" width="19.7454545454545" customWidth="1"/>
    <col min="7" max="7" width="14.8818181818182" customWidth="1"/>
    <col min="8" max="8" width="19.7454545454545" customWidth="1"/>
    <col min="9" max="16" width="14.1727272727273" customWidth="1"/>
    <col min="17" max="17" width="13.6" customWidth="1"/>
    <col min="18" max="23" width="15.1727272727273" customWidth="1"/>
  </cols>
  <sheetData>
    <row r="1" ht="13.5" customHeight="1" spans="1:23">
      <c r="B1" s="133"/>
      <c r="E1" s="144"/>
      <c r="F1" s="144"/>
      <c r="G1" s="144"/>
      <c r="H1" s="144"/>
      <c r="K1" s="133"/>
      <c r="N1" s="133"/>
      <c r="O1" s="133"/>
      <c r="P1" s="133"/>
      <c r="U1" s="145"/>
      <c r="W1" s="134" t="s">
        <v>232</v>
      </c>
    </row>
    <row r="2" ht="27.75" customHeight="1" spans="1:23">
      <c r="A2" s="34" t="s">
        <v>233</v>
      </c>
      <c r="B2" s="34"/>
      <c r="C2" s="34"/>
      <c r="D2" s="34"/>
      <c r="E2" s="34"/>
      <c r="F2" s="34"/>
      <c r="G2" s="34"/>
      <c r="H2" s="34"/>
      <c r="I2" s="34"/>
      <c r="J2" s="34"/>
      <c r="K2" s="34"/>
      <c r="L2" s="34"/>
      <c r="M2" s="34"/>
      <c r="N2" s="34"/>
      <c r="O2" s="34"/>
      <c r="P2" s="34"/>
      <c r="Q2" s="34"/>
      <c r="R2" s="34"/>
      <c r="S2" s="34"/>
      <c r="T2" s="34"/>
      <c r="U2" s="34"/>
      <c r="V2" s="34"/>
      <c r="W2" s="34"/>
    </row>
    <row r="3" ht="13.5" customHeight="1" spans="1:23">
      <c r="A3" s="5" t="str">
        <f>"单位名称："&amp;"玉溪市妇女联合会"</f>
        <v>单位名称：玉溪市妇女联合会</v>
      </c>
      <c r="B3" s="146" t="str">
        <f>"单位名称："&amp;"玉溪市妇女联合会"</f>
        <v>单位名称：玉溪市妇女联合会</v>
      </c>
      <c r="C3" s="146"/>
      <c r="D3" s="146"/>
      <c r="E3" s="146"/>
      <c r="F3" s="146"/>
      <c r="G3" s="146"/>
      <c r="H3" s="146"/>
      <c r="I3" s="146"/>
      <c r="J3" s="7"/>
      <c r="K3" s="7"/>
      <c r="L3" s="7"/>
      <c r="M3" s="7"/>
      <c r="N3" s="7"/>
      <c r="O3" s="7"/>
      <c r="P3" s="7"/>
      <c r="Q3" s="7"/>
      <c r="U3" s="145"/>
      <c r="W3" s="137" t="s">
        <v>2</v>
      </c>
    </row>
    <row r="4" ht="21.75" customHeight="1" spans="1:23">
      <c r="A4" s="9" t="s">
        <v>234</v>
      </c>
      <c r="B4" s="9" t="s">
        <v>127</v>
      </c>
      <c r="C4" s="9" t="s">
        <v>128</v>
      </c>
      <c r="D4" s="9" t="s">
        <v>235</v>
      </c>
      <c r="E4" s="10" t="s">
        <v>129</v>
      </c>
      <c r="F4" s="10" t="s">
        <v>130</v>
      </c>
      <c r="G4" s="10" t="s">
        <v>131</v>
      </c>
      <c r="H4" s="10" t="s">
        <v>132</v>
      </c>
      <c r="I4" s="20" t="s">
        <v>30</v>
      </c>
      <c r="J4" s="20" t="s">
        <v>236</v>
      </c>
      <c r="K4" s="20"/>
      <c r="L4" s="20"/>
      <c r="M4" s="20"/>
      <c r="N4" s="20" t="s">
        <v>134</v>
      </c>
      <c r="O4" s="20"/>
      <c r="P4" s="20"/>
      <c r="Q4" s="10" t="s">
        <v>36</v>
      </c>
      <c r="R4" s="11" t="s">
        <v>237</v>
      </c>
      <c r="S4" s="12"/>
      <c r="T4" s="12"/>
      <c r="U4" s="12"/>
      <c r="V4" s="12"/>
      <c r="W4" s="13"/>
    </row>
    <row r="5" ht="21.75" customHeight="1" spans="1:23">
      <c r="A5" s="14"/>
      <c r="B5" s="14"/>
      <c r="C5" s="14"/>
      <c r="D5" s="14"/>
      <c r="E5" s="15"/>
      <c r="F5" s="15"/>
      <c r="G5" s="15"/>
      <c r="H5" s="15"/>
      <c r="I5" s="20"/>
      <c r="J5" s="147" t="s">
        <v>33</v>
      </c>
      <c r="K5" s="147"/>
      <c r="L5" s="147" t="s">
        <v>34</v>
      </c>
      <c r="M5" s="147" t="s">
        <v>35</v>
      </c>
      <c r="N5" s="10" t="s">
        <v>33</v>
      </c>
      <c r="O5" s="10" t="s">
        <v>34</v>
      </c>
      <c r="P5" s="10" t="s">
        <v>35</v>
      </c>
      <c r="Q5" s="15"/>
      <c r="R5" s="10" t="s">
        <v>32</v>
      </c>
      <c r="S5" s="10" t="s">
        <v>39</v>
      </c>
      <c r="T5" s="10" t="s">
        <v>140</v>
      </c>
      <c r="U5" s="10" t="s">
        <v>41</v>
      </c>
      <c r="V5" s="10" t="s">
        <v>42</v>
      </c>
      <c r="W5" s="10" t="s">
        <v>43</v>
      </c>
    </row>
    <row r="6" ht="40.5" customHeight="1" spans="1:23">
      <c r="A6" s="17"/>
      <c r="B6" s="17"/>
      <c r="C6" s="17"/>
      <c r="D6" s="17"/>
      <c r="E6" s="18"/>
      <c r="F6" s="18"/>
      <c r="G6" s="18"/>
      <c r="H6" s="18"/>
      <c r="I6" s="20"/>
      <c r="J6" s="147" t="s">
        <v>32</v>
      </c>
      <c r="K6" s="147" t="s">
        <v>238</v>
      </c>
      <c r="L6" s="147"/>
      <c r="M6" s="147"/>
      <c r="N6" s="18"/>
      <c r="O6" s="18"/>
      <c r="P6" s="18"/>
      <c r="Q6" s="18"/>
      <c r="R6" s="18"/>
      <c r="S6" s="18"/>
      <c r="T6" s="18"/>
      <c r="U6" s="19"/>
      <c r="V6" s="18"/>
      <c r="W6" s="18"/>
    </row>
    <row r="7" ht="15" customHeight="1" spans="1:23">
      <c r="A7" s="148">
        <v>1</v>
      </c>
      <c r="B7" s="148">
        <v>2</v>
      </c>
      <c r="C7" s="148">
        <v>3</v>
      </c>
      <c r="D7" s="148">
        <v>4</v>
      </c>
      <c r="E7" s="148">
        <v>5</v>
      </c>
      <c r="F7" s="148">
        <v>6</v>
      </c>
      <c r="G7" s="148">
        <v>7</v>
      </c>
      <c r="H7" s="148">
        <v>8</v>
      </c>
      <c r="I7" s="148">
        <v>9</v>
      </c>
      <c r="J7" s="148">
        <v>10</v>
      </c>
      <c r="K7" s="148">
        <v>11</v>
      </c>
      <c r="L7" s="148">
        <v>12</v>
      </c>
      <c r="M7" s="148">
        <v>13</v>
      </c>
      <c r="N7" s="148">
        <v>14</v>
      </c>
      <c r="O7" s="148">
        <v>15</v>
      </c>
      <c r="P7" s="148">
        <v>16</v>
      </c>
      <c r="Q7" s="148">
        <v>17</v>
      </c>
      <c r="R7" s="148">
        <v>18</v>
      </c>
      <c r="S7" s="148">
        <v>19</v>
      </c>
      <c r="T7" s="148">
        <v>20</v>
      </c>
      <c r="U7" s="148">
        <v>21</v>
      </c>
      <c r="V7" s="148">
        <v>22</v>
      </c>
      <c r="W7" s="148">
        <v>23</v>
      </c>
    </row>
    <row r="8" ht="32.9" customHeight="1" spans="1:23">
      <c r="A8" s="27"/>
      <c r="B8" s="149"/>
      <c r="C8" s="27" t="s">
        <v>239</v>
      </c>
      <c r="D8" s="27"/>
      <c r="E8" s="27"/>
      <c r="F8" s="27"/>
      <c r="G8" s="27"/>
      <c r="H8" s="27"/>
      <c r="I8" s="52">
        <v>100000</v>
      </c>
      <c r="J8" s="52">
        <v>100000</v>
      </c>
      <c r="K8" s="52">
        <v>100000</v>
      </c>
      <c r="L8" s="52"/>
      <c r="M8" s="52"/>
      <c r="N8" s="52"/>
      <c r="O8" s="52"/>
      <c r="P8" s="52"/>
      <c r="Q8" s="52"/>
      <c r="R8" s="52"/>
      <c r="S8" s="52"/>
      <c r="T8" s="52"/>
      <c r="U8" s="52"/>
      <c r="V8" s="52"/>
      <c r="W8" s="52"/>
    </row>
    <row r="9" ht="32.9" customHeight="1" spans="1:23">
      <c r="A9" s="27" t="s">
        <v>240</v>
      </c>
      <c r="B9" s="149" t="s">
        <v>241</v>
      </c>
      <c r="C9" s="27" t="s">
        <v>239</v>
      </c>
      <c r="D9" s="27" t="s">
        <v>64</v>
      </c>
      <c r="E9" s="27" t="s">
        <v>82</v>
      </c>
      <c r="F9" s="27" t="s">
        <v>242</v>
      </c>
      <c r="G9" s="27" t="s">
        <v>243</v>
      </c>
      <c r="H9" s="27" t="s">
        <v>244</v>
      </c>
      <c r="I9" s="52">
        <v>100000</v>
      </c>
      <c r="J9" s="52">
        <v>100000</v>
      </c>
      <c r="K9" s="52">
        <v>100000</v>
      </c>
      <c r="L9" s="52"/>
      <c r="M9" s="52"/>
      <c r="N9" s="52"/>
      <c r="O9" s="52"/>
      <c r="P9" s="52"/>
      <c r="Q9" s="52"/>
      <c r="R9" s="52"/>
      <c r="S9" s="52"/>
      <c r="T9" s="52"/>
      <c r="U9" s="52"/>
      <c r="V9" s="52"/>
      <c r="W9" s="52"/>
    </row>
    <row r="10" ht="32.9" customHeight="1" spans="1:23">
      <c r="A10" s="27"/>
      <c r="B10" s="27"/>
      <c r="C10" s="27" t="s">
        <v>245</v>
      </c>
      <c r="D10" s="27"/>
      <c r="E10" s="27"/>
      <c r="F10" s="27"/>
      <c r="G10" s="27"/>
      <c r="H10" s="27"/>
      <c r="I10" s="52">
        <v>500000</v>
      </c>
      <c r="J10" s="52"/>
      <c r="K10" s="52"/>
      <c r="L10" s="52"/>
      <c r="M10" s="52"/>
      <c r="N10" s="52"/>
      <c r="O10" s="52"/>
      <c r="P10" s="52"/>
      <c r="Q10" s="52"/>
      <c r="R10" s="52">
        <v>500000</v>
      </c>
      <c r="S10" s="52"/>
      <c r="T10" s="52"/>
      <c r="U10" s="52"/>
      <c r="V10" s="52"/>
      <c r="W10" s="52">
        <v>500000</v>
      </c>
    </row>
    <row r="11" ht="32.9" customHeight="1" spans="1:23">
      <c r="A11" s="27" t="s">
        <v>246</v>
      </c>
      <c r="B11" s="149" t="s">
        <v>247</v>
      </c>
      <c r="C11" s="27" t="s">
        <v>245</v>
      </c>
      <c r="D11" s="27" t="s">
        <v>64</v>
      </c>
      <c r="E11" s="27" t="s">
        <v>84</v>
      </c>
      <c r="F11" s="27" t="s">
        <v>248</v>
      </c>
      <c r="G11" s="27" t="s">
        <v>217</v>
      </c>
      <c r="H11" s="27" t="s">
        <v>218</v>
      </c>
      <c r="I11" s="52">
        <v>400000</v>
      </c>
      <c r="J11" s="52"/>
      <c r="K11" s="52"/>
      <c r="L11" s="52"/>
      <c r="M11" s="52"/>
      <c r="N11" s="52"/>
      <c r="O11" s="52"/>
      <c r="P11" s="52"/>
      <c r="Q11" s="52"/>
      <c r="R11" s="52">
        <v>400000</v>
      </c>
      <c r="S11" s="52"/>
      <c r="T11" s="52"/>
      <c r="U11" s="52"/>
      <c r="V11" s="52"/>
      <c r="W11" s="52">
        <v>400000</v>
      </c>
    </row>
    <row r="12" ht="32.9" customHeight="1" spans="1:23">
      <c r="A12" s="27" t="s">
        <v>246</v>
      </c>
      <c r="B12" s="149" t="s">
        <v>247</v>
      </c>
      <c r="C12" s="27" t="s">
        <v>245</v>
      </c>
      <c r="D12" s="27" t="s">
        <v>64</v>
      </c>
      <c r="E12" s="27" t="s">
        <v>84</v>
      </c>
      <c r="F12" s="27" t="s">
        <v>248</v>
      </c>
      <c r="G12" s="27" t="s">
        <v>219</v>
      </c>
      <c r="H12" s="27" t="s">
        <v>220</v>
      </c>
      <c r="I12" s="52">
        <v>50000</v>
      </c>
      <c r="J12" s="52"/>
      <c r="K12" s="52"/>
      <c r="L12" s="52"/>
      <c r="M12" s="52"/>
      <c r="N12" s="52"/>
      <c r="O12" s="52"/>
      <c r="P12" s="52"/>
      <c r="Q12" s="52"/>
      <c r="R12" s="52">
        <v>50000</v>
      </c>
      <c r="S12" s="52"/>
      <c r="T12" s="52"/>
      <c r="U12" s="52"/>
      <c r="V12" s="52"/>
      <c r="W12" s="52">
        <v>50000</v>
      </c>
    </row>
    <row r="13" ht="32.9" customHeight="1" spans="1:23">
      <c r="A13" s="27" t="s">
        <v>246</v>
      </c>
      <c r="B13" s="149" t="s">
        <v>247</v>
      </c>
      <c r="C13" s="27" t="s">
        <v>245</v>
      </c>
      <c r="D13" s="27" t="s">
        <v>64</v>
      </c>
      <c r="E13" s="27" t="s">
        <v>84</v>
      </c>
      <c r="F13" s="27" t="s">
        <v>248</v>
      </c>
      <c r="G13" s="27" t="s">
        <v>187</v>
      </c>
      <c r="H13" s="27" t="s">
        <v>188</v>
      </c>
      <c r="I13" s="52">
        <v>50000</v>
      </c>
      <c r="J13" s="52"/>
      <c r="K13" s="52"/>
      <c r="L13" s="52"/>
      <c r="M13" s="52"/>
      <c r="N13" s="52"/>
      <c r="O13" s="52"/>
      <c r="P13" s="52"/>
      <c r="Q13" s="52"/>
      <c r="R13" s="52">
        <v>50000</v>
      </c>
      <c r="S13" s="52"/>
      <c r="T13" s="52"/>
      <c r="U13" s="52"/>
      <c r="V13" s="52"/>
      <c r="W13" s="52">
        <v>50000</v>
      </c>
    </row>
    <row r="14" ht="32.9" customHeight="1" spans="1:23">
      <c r="A14" s="27"/>
      <c r="B14" s="27"/>
      <c r="C14" s="27" t="s">
        <v>249</v>
      </c>
      <c r="D14" s="27"/>
      <c r="E14" s="27"/>
      <c r="F14" s="27"/>
      <c r="G14" s="27"/>
      <c r="H14" s="27"/>
      <c r="I14" s="52">
        <v>50000</v>
      </c>
      <c r="J14" s="52">
        <v>50000</v>
      </c>
      <c r="K14" s="52">
        <v>50000</v>
      </c>
      <c r="L14" s="52"/>
      <c r="M14" s="52"/>
      <c r="N14" s="52"/>
      <c r="O14" s="52"/>
      <c r="P14" s="52"/>
      <c r="Q14" s="52"/>
      <c r="R14" s="52"/>
      <c r="S14" s="52"/>
      <c r="T14" s="52"/>
      <c r="U14" s="52"/>
      <c r="V14" s="52"/>
      <c r="W14" s="52"/>
    </row>
    <row r="15" ht="32.9" customHeight="1" spans="1:23">
      <c r="A15" s="27" t="s">
        <v>246</v>
      </c>
      <c r="B15" s="149" t="s">
        <v>250</v>
      </c>
      <c r="C15" s="27" t="s">
        <v>249</v>
      </c>
      <c r="D15" s="27" t="s">
        <v>64</v>
      </c>
      <c r="E15" s="27" t="s">
        <v>84</v>
      </c>
      <c r="F15" s="27" t="s">
        <v>248</v>
      </c>
      <c r="G15" s="27" t="s">
        <v>221</v>
      </c>
      <c r="H15" s="27" t="s">
        <v>222</v>
      </c>
      <c r="I15" s="52">
        <v>50000</v>
      </c>
      <c r="J15" s="52">
        <v>50000</v>
      </c>
      <c r="K15" s="52">
        <v>50000</v>
      </c>
      <c r="L15" s="52"/>
      <c r="M15" s="52"/>
      <c r="N15" s="52"/>
      <c r="O15" s="52"/>
      <c r="P15" s="52"/>
      <c r="Q15" s="52"/>
      <c r="R15" s="52"/>
      <c r="S15" s="52"/>
      <c r="T15" s="52"/>
      <c r="U15" s="52"/>
      <c r="V15" s="52"/>
      <c r="W15" s="52"/>
    </row>
    <row r="16" ht="18.75" customHeight="1" spans="1:23">
      <c r="A16" s="53" t="s">
        <v>251</v>
      </c>
      <c r="B16" s="54"/>
      <c r="C16" s="54"/>
      <c r="D16" s="54"/>
      <c r="E16" s="54"/>
      <c r="F16" s="54"/>
      <c r="G16" s="54"/>
      <c r="H16" s="55"/>
      <c r="I16" s="52">
        <v>650000</v>
      </c>
      <c r="J16" s="52">
        <v>150000</v>
      </c>
      <c r="K16" s="52">
        <v>150000</v>
      </c>
      <c r="L16" s="52"/>
      <c r="M16" s="52"/>
      <c r="N16" s="52"/>
      <c r="O16" s="52"/>
      <c r="P16" s="52"/>
      <c r="Q16" s="52"/>
      <c r="R16" s="52">
        <v>500000</v>
      </c>
      <c r="S16" s="52"/>
      <c r="T16" s="52"/>
      <c r="U16" s="52"/>
      <c r="V16" s="52"/>
      <c r="W16" s="52">
        <v>500000</v>
      </c>
    </row>
  </sheetData>
  <mergeCells count="28">
    <mergeCell ref="A2:W2"/>
    <mergeCell ref="A3:I3"/>
    <mergeCell ref="J4:M4"/>
    <mergeCell ref="N4:P4"/>
    <mergeCell ref="R4:W4"/>
    <mergeCell ref="J5:K5"/>
    <mergeCell ref="A16:H16"/>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24"/>
  <sheetViews>
    <sheetView showZeros="0" topLeftCell="A7" workbookViewId="0">
      <selection activeCell="C1" sqref="C1"/>
    </sheetView>
  </sheetViews>
  <sheetFormatPr defaultColWidth="9.13636363636364" defaultRowHeight="12" customHeight="1"/>
  <cols>
    <col min="1" max="1" width="34.2818181818182" customWidth="1"/>
    <col min="2" max="2" width="48.3636363636364" customWidth="1"/>
    <col min="3" max="3" width="17.1727272727273" customWidth="1"/>
    <col min="4" max="4" width="21.0272727272727" customWidth="1"/>
    <col min="5" max="5" width="28.3636363636364" customWidth="1"/>
    <col min="6" max="6" width="11.2818181818182" customWidth="1"/>
    <col min="7" max="7" width="10.3090909090909" customWidth="1"/>
    <col min="8" max="8" width="9.30909090909091" customWidth="1"/>
    <col min="9" max="9" width="13.4181818181818" customWidth="1"/>
    <col min="10" max="10" width="34.0909090909091" customWidth="1"/>
  </cols>
  <sheetData>
    <row r="1" customHeight="1" spans="1:10">
      <c r="J1" s="141" t="s">
        <v>252</v>
      </c>
    </row>
    <row r="2" ht="28.5" customHeight="1" spans="1:10">
      <c r="A2" s="142" t="s">
        <v>253</v>
      </c>
      <c r="B2" s="34"/>
      <c r="C2" s="34"/>
      <c r="D2" s="34"/>
      <c r="E2" s="34"/>
      <c r="F2" s="86"/>
      <c r="G2" s="34"/>
      <c r="H2" s="86"/>
      <c r="I2" s="86"/>
      <c r="J2" s="34"/>
    </row>
    <row r="3" ht="15" customHeight="1" spans="1:10">
      <c r="A3" s="5" t="str">
        <f>"单位名称："&amp;"玉溪市妇女联合会"</f>
        <v>单位名称：玉溪市妇女联合会</v>
      </c>
    </row>
    <row r="4" ht="14.25" customHeight="1" spans="1:10">
      <c r="A4" s="69" t="s">
        <v>254</v>
      </c>
      <c r="B4" s="69" t="s">
        <v>255</v>
      </c>
      <c r="C4" s="69" t="s">
        <v>256</v>
      </c>
      <c r="D4" s="69" t="s">
        <v>257</v>
      </c>
      <c r="E4" s="69" t="s">
        <v>258</v>
      </c>
      <c r="F4" s="49" t="s">
        <v>259</v>
      </c>
      <c r="G4" s="69" t="s">
        <v>260</v>
      </c>
      <c r="H4" s="49" t="s">
        <v>261</v>
      </c>
      <c r="I4" s="49" t="s">
        <v>262</v>
      </c>
      <c r="J4" s="69" t="s">
        <v>263</v>
      </c>
    </row>
    <row r="5" ht="14.25" customHeight="1" spans="1:10">
      <c r="A5" s="69">
        <v>1</v>
      </c>
      <c r="B5" s="69">
        <v>2</v>
      </c>
      <c r="C5" s="69">
        <v>3</v>
      </c>
      <c r="D5" s="69">
        <v>4</v>
      </c>
      <c r="E5" s="69">
        <v>5</v>
      </c>
      <c r="F5" s="49">
        <v>6</v>
      </c>
      <c r="G5" s="69">
        <v>7</v>
      </c>
      <c r="H5" s="49">
        <v>8</v>
      </c>
      <c r="I5" s="49">
        <v>9</v>
      </c>
      <c r="J5" s="69">
        <v>10</v>
      </c>
    </row>
    <row r="6" ht="15" customHeight="1" spans="1:10">
      <c r="A6" s="27" t="s">
        <v>64</v>
      </c>
      <c r="B6" s="70"/>
      <c r="C6" s="70"/>
      <c r="D6" s="70"/>
      <c r="E6" s="71"/>
      <c r="F6" s="72"/>
      <c r="G6" s="71"/>
      <c r="H6" s="72"/>
      <c r="I6" s="72"/>
      <c r="J6" s="71"/>
    </row>
    <row r="7" ht="33.75" customHeight="1" spans="1:10">
      <c r="A7" s="143" t="s">
        <v>64</v>
      </c>
      <c r="B7" s="27"/>
      <c r="C7" s="27"/>
      <c r="D7" s="27"/>
      <c r="E7" s="27"/>
      <c r="F7" s="27"/>
      <c r="G7" s="50"/>
      <c r="H7" s="27"/>
      <c r="I7" s="27"/>
      <c r="J7" s="27"/>
    </row>
    <row r="8" ht="33.75" customHeight="1" spans="1:10">
      <c r="A8" s="27" t="s">
        <v>239</v>
      </c>
      <c r="B8" s="27" t="s">
        <v>264</v>
      </c>
      <c r="C8" s="27" t="s">
        <v>265</v>
      </c>
      <c r="D8" s="27" t="s">
        <v>266</v>
      </c>
      <c r="E8" s="27" t="s">
        <v>267</v>
      </c>
      <c r="F8" s="27" t="s">
        <v>268</v>
      </c>
      <c r="G8" s="50" t="s">
        <v>269</v>
      </c>
      <c r="H8" s="27" t="s">
        <v>270</v>
      </c>
      <c r="I8" s="27" t="s">
        <v>271</v>
      </c>
      <c r="J8" s="27" t="s">
        <v>272</v>
      </c>
    </row>
    <row r="9" ht="33.75" customHeight="1" spans="1:10">
      <c r="A9" s="27" t="s">
        <v>239</v>
      </c>
      <c r="B9" s="27" t="s">
        <v>264</v>
      </c>
      <c r="C9" s="27" t="s">
        <v>265</v>
      </c>
      <c r="D9" s="27" t="s">
        <v>273</v>
      </c>
      <c r="E9" s="27" t="s">
        <v>274</v>
      </c>
      <c r="F9" s="27" t="s">
        <v>268</v>
      </c>
      <c r="G9" s="50" t="s">
        <v>275</v>
      </c>
      <c r="H9" s="27" t="s">
        <v>276</v>
      </c>
      <c r="I9" s="27" t="s">
        <v>271</v>
      </c>
      <c r="J9" s="27" t="s">
        <v>274</v>
      </c>
    </row>
    <row r="10" ht="33.75" customHeight="1" spans="1:10">
      <c r="A10" s="27" t="s">
        <v>239</v>
      </c>
      <c r="B10" s="27" t="s">
        <v>264</v>
      </c>
      <c r="C10" s="27" t="s">
        <v>265</v>
      </c>
      <c r="D10" s="27" t="s">
        <v>277</v>
      </c>
      <c r="E10" s="27" t="s">
        <v>278</v>
      </c>
      <c r="F10" s="27" t="s">
        <v>268</v>
      </c>
      <c r="G10" s="50" t="s">
        <v>275</v>
      </c>
      <c r="H10" s="27" t="s">
        <v>276</v>
      </c>
      <c r="I10" s="27" t="s">
        <v>271</v>
      </c>
      <c r="J10" s="27" t="s">
        <v>278</v>
      </c>
    </row>
    <row r="11" ht="33.75" customHeight="1" spans="1:10">
      <c r="A11" s="27" t="s">
        <v>239</v>
      </c>
      <c r="B11" s="27" t="s">
        <v>264</v>
      </c>
      <c r="C11" s="27" t="s">
        <v>279</v>
      </c>
      <c r="D11" s="27" t="s">
        <v>280</v>
      </c>
      <c r="E11" s="27" t="s">
        <v>281</v>
      </c>
      <c r="F11" s="27" t="s">
        <v>282</v>
      </c>
      <c r="G11" s="50" t="s">
        <v>283</v>
      </c>
      <c r="H11" s="27" t="s">
        <v>276</v>
      </c>
      <c r="I11" s="27" t="s">
        <v>271</v>
      </c>
      <c r="J11" s="27" t="s">
        <v>281</v>
      </c>
    </row>
    <row r="12" ht="38" customHeight="1" spans="1:10">
      <c r="A12" s="27" t="s">
        <v>239</v>
      </c>
      <c r="B12" s="27" t="s">
        <v>264</v>
      </c>
      <c r="C12" s="27" t="s">
        <v>284</v>
      </c>
      <c r="D12" s="27" t="s">
        <v>285</v>
      </c>
      <c r="E12" s="27" t="s">
        <v>286</v>
      </c>
      <c r="F12" s="27" t="s">
        <v>282</v>
      </c>
      <c r="G12" s="50" t="s">
        <v>287</v>
      </c>
      <c r="H12" s="27" t="s">
        <v>276</v>
      </c>
      <c r="I12" s="27" t="s">
        <v>271</v>
      </c>
      <c r="J12" s="27" t="s">
        <v>288</v>
      </c>
    </row>
    <row r="13" ht="33.75" customHeight="1" spans="1:10">
      <c r="A13" s="27" t="s">
        <v>245</v>
      </c>
      <c r="B13" s="27" t="s">
        <v>289</v>
      </c>
      <c r="C13" s="27" t="s">
        <v>265</v>
      </c>
      <c r="D13" s="27" t="s">
        <v>266</v>
      </c>
      <c r="E13" s="27" t="s">
        <v>290</v>
      </c>
      <c r="F13" s="27" t="s">
        <v>282</v>
      </c>
      <c r="G13" s="50" t="s">
        <v>141</v>
      </c>
      <c r="H13" s="27" t="s">
        <v>270</v>
      </c>
      <c r="I13" s="27" t="s">
        <v>271</v>
      </c>
      <c r="J13" s="27" t="s">
        <v>290</v>
      </c>
    </row>
    <row r="14" ht="33.75" customHeight="1" spans="1:10">
      <c r="A14" s="27" t="s">
        <v>245</v>
      </c>
      <c r="B14" s="27" t="s">
        <v>289</v>
      </c>
      <c r="C14" s="27" t="s">
        <v>265</v>
      </c>
      <c r="D14" s="27" t="s">
        <v>266</v>
      </c>
      <c r="E14" s="27" t="s">
        <v>291</v>
      </c>
      <c r="F14" s="27" t="s">
        <v>282</v>
      </c>
      <c r="G14" s="50" t="s">
        <v>46</v>
      </c>
      <c r="H14" s="27" t="s">
        <v>292</v>
      </c>
      <c r="I14" s="27" t="s">
        <v>271</v>
      </c>
      <c r="J14" s="27" t="s">
        <v>291</v>
      </c>
    </row>
    <row r="15" ht="33.75" customHeight="1" spans="1:10">
      <c r="A15" s="27" t="s">
        <v>245</v>
      </c>
      <c r="B15" s="27" t="s">
        <v>289</v>
      </c>
      <c r="C15" s="27" t="s">
        <v>265</v>
      </c>
      <c r="D15" s="27" t="s">
        <v>277</v>
      </c>
      <c r="E15" s="27" t="s">
        <v>293</v>
      </c>
      <c r="F15" s="27" t="s">
        <v>294</v>
      </c>
      <c r="G15" s="50" t="s">
        <v>295</v>
      </c>
      <c r="H15" s="27"/>
      <c r="I15" s="27" t="s">
        <v>296</v>
      </c>
      <c r="J15" s="27" t="s">
        <v>293</v>
      </c>
    </row>
    <row r="16" ht="33.75" customHeight="1" spans="1:10">
      <c r="A16" s="27" t="s">
        <v>245</v>
      </c>
      <c r="B16" s="27" t="s">
        <v>289</v>
      </c>
      <c r="C16" s="27" t="s">
        <v>279</v>
      </c>
      <c r="D16" s="27" t="s">
        <v>280</v>
      </c>
      <c r="E16" s="27" t="s">
        <v>297</v>
      </c>
      <c r="F16" s="27" t="s">
        <v>268</v>
      </c>
      <c r="G16" s="50" t="s">
        <v>298</v>
      </c>
      <c r="H16" s="27"/>
      <c r="I16" s="27" t="s">
        <v>296</v>
      </c>
      <c r="J16" s="27" t="s">
        <v>297</v>
      </c>
    </row>
    <row r="17" ht="33.75" customHeight="1" spans="1:10">
      <c r="A17" s="27" t="s">
        <v>245</v>
      </c>
      <c r="B17" s="27" t="s">
        <v>289</v>
      </c>
      <c r="C17" s="27" t="s">
        <v>284</v>
      </c>
      <c r="D17" s="27" t="s">
        <v>285</v>
      </c>
      <c r="E17" s="27" t="s">
        <v>285</v>
      </c>
      <c r="F17" s="27" t="s">
        <v>282</v>
      </c>
      <c r="G17" s="50" t="s">
        <v>299</v>
      </c>
      <c r="H17" s="27" t="s">
        <v>276</v>
      </c>
      <c r="I17" s="27" t="s">
        <v>271</v>
      </c>
      <c r="J17" s="27" t="s">
        <v>285</v>
      </c>
    </row>
    <row r="18" ht="33.75" customHeight="1" spans="1:10">
      <c r="A18" s="27" t="s">
        <v>249</v>
      </c>
      <c r="B18" s="27" t="s">
        <v>300</v>
      </c>
      <c r="C18" s="27" t="s">
        <v>265</v>
      </c>
      <c r="D18" s="27" t="s">
        <v>266</v>
      </c>
      <c r="E18" s="27" t="s">
        <v>301</v>
      </c>
      <c r="F18" s="27" t="s">
        <v>282</v>
      </c>
      <c r="G18" s="50" t="s">
        <v>302</v>
      </c>
      <c r="H18" s="27" t="s">
        <v>270</v>
      </c>
      <c r="I18" s="27" t="s">
        <v>271</v>
      </c>
      <c r="J18" s="27" t="s">
        <v>303</v>
      </c>
    </row>
    <row r="19" ht="33.75" customHeight="1" spans="1:10">
      <c r="A19" s="27" t="s">
        <v>249</v>
      </c>
      <c r="B19" s="27" t="s">
        <v>300</v>
      </c>
      <c r="C19" s="27" t="s">
        <v>265</v>
      </c>
      <c r="D19" s="27" t="s">
        <v>266</v>
      </c>
      <c r="E19" s="27" t="s">
        <v>304</v>
      </c>
      <c r="F19" s="27" t="s">
        <v>282</v>
      </c>
      <c r="G19" s="50" t="s">
        <v>305</v>
      </c>
      <c r="H19" s="27" t="s">
        <v>306</v>
      </c>
      <c r="I19" s="27" t="s">
        <v>271</v>
      </c>
      <c r="J19" s="27" t="s">
        <v>307</v>
      </c>
    </row>
    <row r="20" ht="33.75" customHeight="1" spans="1:10">
      <c r="A20" s="27" t="s">
        <v>249</v>
      </c>
      <c r="B20" s="27" t="s">
        <v>300</v>
      </c>
      <c r="C20" s="27" t="s">
        <v>265</v>
      </c>
      <c r="D20" s="27" t="s">
        <v>266</v>
      </c>
      <c r="E20" s="27" t="s">
        <v>308</v>
      </c>
      <c r="F20" s="27" t="s">
        <v>282</v>
      </c>
      <c r="G20" s="50" t="s">
        <v>309</v>
      </c>
      <c r="H20" s="27" t="s">
        <v>270</v>
      </c>
      <c r="I20" s="27" t="s">
        <v>271</v>
      </c>
      <c r="J20" s="27" t="s">
        <v>310</v>
      </c>
    </row>
    <row r="21" ht="33.75" customHeight="1" spans="1:10">
      <c r="A21" s="27" t="s">
        <v>249</v>
      </c>
      <c r="B21" s="27" t="s">
        <v>300</v>
      </c>
      <c r="C21" s="27" t="s">
        <v>265</v>
      </c>
      <c r="D21" s="27" t="s">
        <v>277</v>
      </c>
      <c r="E21" s="27" t="s">
        <v>311</v>
      </c>
      <c r="F21" s="27" t="s">
        <v>294</v>
      </c>
      <c r="G21" s="50" t="s">
        <v>312</v>
      </c>
      <c r="H21" s="27" t="s">
        <v>313</v>
      </c>
      <c r="I21" s="27" t="s">
        <v>271</v>
      </c>
      <c r="J21" s="27" t="s">
        <v>314</v>
      </c>
    </row>
    <row r="22" ht="81" customHeight="1" spans="1:10">
      <c r="A22" s="27" t="s">
        <v>249</v>
      </c>
      <c r="B22" s="27" t="s">
        <v>300</v>
      </c>
      <c r="C22" s="27" t="s">
        <v>279</v>
      </c>
      <c r="D22" s="27" t="s">
        <v>280</v>
      </c>
      <c r="E22" s="27" t="s">
        <v>315</v>
      </c>
      <c r="F22" s="27" t="s">
        <v>268</v>
      </c>
      <c r="G22" s="50" t="s">
        <v>316</v>
      </c>
      <c r="H22" s="27"/>
      <c r="I22" s="27" t="s">
        <v>296</v>
      </c>
      <c r="J22" s="27" t="s">
        <v>317</v>
      </c>
    </row>
    <row r="23" ht="33.75" customHeight="1" spans="1:10">
      <c r="A23" s="27" t="s">
        <v>249</v>
      </c>
      <c r="B23" s="27" t="s">
        <v>300</v>
      </c>
      <c r="C23" s="27" t="s">
        <v>284</v>
      </c>
      <c r="D23" s="27" t="s">
        <v>285</v>
      </c>
      <c r="E23" s="27" t="s">
        <v>318</v>
      </c>
      <c r="F23" s="27" t="s">
        <v>282</v>
      </c>
      <c r="G23" s="50" t="s">
        <v>283</v>
      </c>
      <c r="H23" s="27" t="s">
        <v>276</v>
      </c>
      <c r="I23" s="27" t="s">
        <v>271</v>
      </c>
      <c r="J23" s="27" t="s">
        <v>318</v>
      </c>
    </row>
    <row r="24" ht="64" customHeight="1" spans="1:10">
      <c r="A24" s="27" t="s">
        <v>249</v>
      </c>
      <c r="B24" s="27" t="s">
        <v>300</v>
      </c>
      <c r="C24" s="27" t="s">
        <v>319</v>
      </c>
      <c r="D24" s="27" t="s">
        <v>320</v>
      </c>
      <c r="E24" s="27" t="s">
        <v>320</v>
      </c>
      <c r="F24" s="27" t="s">
        <v>294</v>
      </c>
      <c r="G24" s="50" t="s">
        <v>321</v>
      </c>
      <c r="H24" s="27" t="s">
        <v>322</v>
      </c>
      <c r="I24" s="27" t="s">
        <v>271</v>
      </c>
      <c r="J24" s="27" t="s">
        <v>323</v>
      </c>
    </row>
  </sheetData>
  <mergeCells count="8">
    <mergeCell ref="A2:J2"/>
    <mergeCell ref="A3:H3"/>
    <mergeCell ref="A8:A12"/>
    <mergeCell ref="A13:A17"/>
    <mergeCell ref="A18:A24"/>
    <mergeCell ref="B8:B12"/>
    <mergeCell ref="B13:B17"/>
    <mergeCell ref="B18:B24"/>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A19" sqref="A19"/>
    </sheetView>
  </sheetViews>
  <sheetFormatPr defaultColWidth="9.13636363636364" defaultRowHeight="14.25" customHeight="1" outlineLevelCol="5"/>
  <cols>
    <col min="1" max="1" width="29.0272727272727" customWidth="1"/>
    <col min="2" max="2" width="28.6" customWidth="1"/>
    <col min="3" max="3" width="31.6" customWidth="1"/>
    <col min="4" max="6" width="33.4545454545455" customWidth="1"/>
  </cols>
  <sheetData>
    <row r="1" ht="15.75" customHeight="1" spans="1:6">
      <c r="B1" s="133"/>
      <c r="F1" s="134" t="s">
        <v>324</v>
      </c>
    </row>
    <row r="2" ht="28.5" customHeight="1" spans="1:6">
      <c r="A2" s="34" t="s">
        <v>325</v>
      </c>
      <c r="B2" s="34"/>
      <c r="C2" s="34"/>
      <c r="D2" s="34"/>
      <c r="E2" s="34"/>
      <c r="F2" s="34"/>
    </row>
    <row r="3" ht="15" customHeight="1" spans="1:6">
      <c r="A3" s="135" t="str">
        <f>"单位名称："&amp;"玉溪市妇女联合会"</f>
        <v>单位名称：玉溪市妇女联合会</v>
      </c>
      <c r="B3" s="136"/>
      <c r="C3" s="136"/>
      <c r="D3" s="75"/>
      <c r="E3" s="75"/>
      <c r="F3" s="137" t="s">
        <v>326</v>
      </c>
    </row>
    <row r="4" ht="18.75" customHeight="1" spans="1:6">
      <c r="A4" s="37" t="s">
        <v>126</v>
      </c>
      <c r="B4" s="37" t="s">
        <v>68</v>
      </c>
      <c r="C4" s="37" t="s">
        <v>69</v>
      </c>
      <c r="D4" s="38" t="s">
        <v>327</v>
      </c>
      <c r="E4" s="48"/>
      <c r="F4" s="48"/>
    </row>
    <row r="5" ht="30" customHeight="1" spans="1:6">
      <c r="A5" s="47"/>
      <c r="B5" s="47"/>
      <c r="C5" s="47"/>
      <c r="D5" s="38" t="s">
        <v>30</v>
      </c>
      <c r="E5" s="48" t="s">
        <v>72</v>
      </c>
      <c r="F5" s="48" t="s">
        <v>73</v>
      </c>
    </row>
    <row r="6" ht="16.5" customHeight="1" spans="1:6">
      <c r="A6" s="48">
        <v>1</v>
      </c>
      <c r="B6" s="48">
        <v>2</v>
      </c>
      <c r="C6" s="48">
        <v>3</v>
      </c>
      <c r="D6" s="48">
        <v>4</v>
      </c>
      <c r="E6" s="48">
        <v>5</v>
      </c>
      <c r="F6" s="48">
        <v>6</v>
      </c>
    </row>
    <row r="7" ht="20.25" customHeight="1" spans="1:6">
      <c r="A7" s="50"/>
      <c r="B7" s="50"/>
      <c r="C7" s="50"/>
      <c r="D7" s="24"/>
      <c r="E7" s="138"/>
      <c r="F7" s="138"/>
    </row>
    <row r="8" ht="17.25" customHeight="1" spans="1:6">
      <c r="A8" s="139" t="s">
        <v>251</v>
      </c>
      <c r="B8" s="140"/>
      <c r="C8" s="140" t="s">
        <v>251</v>
      </c>
      <c r="D8" s="138"/>
      <c r="E8" s="138"/>
      <c r="F8" s="138"/>
    </row>
    <row r="9" customHeight="1" spans="1:6">
      <c r="A9" t="s">
        <v>328</v>
      </c>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5"/>
  <sheetViews>
    <sheetView showZeros="0" workbookViewId="0">
      <selection activeCell="A1" sqref="A1:Q1"/>
    </sheetView>
  </sheetViews>
  <sheetFormatPr defaultColWidth="9.13636363636364" defaultRowHeight="14.25" customHeight="1"/>
  <cols>
    <col min="1" max="1" width="29.5727272727273" customWidth="1"/>
    <col min="2" max="2" width="21.7090909090909" customWidth="1"/>
    <col min="3" max="3" width="35.2818181818182" customWidth="1"/>
    <col min="4" max="4" width="7.70909090909091" customWidth="1"/>
    <col min="5" max="5" width="10.2818181818182" customWidth="1"/>
    <col min="6" max="6" width="14.8454545454545" customWidth="1"/>
    <col min="7" max="7" width="14.1363636363636" customWidth="1"/>
    <col min="8" max="11" width="14.7454545454545" customWidth="1"/>
    <col min="12" max="16" width="12.5727272727273" customWidth="1"/>
    <col min="17" max="17" width="10.4181818181818" customWidth="1"/>
  </cols>
  <sheetData>
    <row r="1" ht="13.5" customHeight="1" spans="1:17">
      <c r="A1" s="31" t="s">
        <v>329</v>
      </c>
      <c r="B1" s="31"/>
      <c r="C1" s="31"/>
      <c r="D1" s="31"/>
      <c r="E1" s="31"/>
      <c r="F1" s="31"/>
      <c r="G1" s="31"/>
      <c r="H1" s="31"/>
      <c r="I1" s="31"/>
      <c r="J1" s="31"/>
      <c r="K1" s="31"/>
      <c r="L1" s="31"/>
      <c r="M1" s="31"/>
      <c r="N1" s="31"/>
      <c r="O1" s="33"/>
      <c r="P1" s="33"/>
      <c r="Q1" s="31"/>
    </row>
    <row r="2" ht="27.75" customHeight="1" spans="1:17">
      <c r="A2" s="73" t="s">
        <v>330</v>
      </c>
      <c r="B2" s="34"/>
      <c r="C2" s="34"/>
      <c r="D2" s="34"/>
      <c r="E2" s="34"/>
      <c r="F2" s="34"/>
      <c r="G2" s="34"/>
      <c r="H2" s="34"/>
      <c r="I2" s="34"/>
      <c r="J2" s="34"/>
      <c r="K2" s="86"/>
      <c r="L2" s="34"/>
      <c r="M2" s="34"/>
      <c r="N2" s="34"/>
      <c r="O2" s="86"/>
      <c r="P2" s="86"/>
      <c r="Q2" s="34"/>
    </row>
    <row r="3" ht="18.75" customHeight="1" spans="1:17">
      <c r="A3" s="111" t="str">
        <f>"单位名称："&amp;"玉溪市妇女联合会"</f>
        <v>单位名称：玉溪市妇女联合会</v>
      </c>
      <c r="B3" s="7"/>
      <c r="C3" s="7"/>
      <c r="D3" s="7"/>
      <c r="E3" s="7"/>
      <c r="F3" s="7"/>
      <c r="G3" s="7"/>
      <c r="H3" s="7"/>
      <c r="I3" s="7"/>
      <c r="J3" s="7"/>
      <c r="O3" s="78"/>
      <c r="P3" s="78"/>
      <c r="Q3" s="112" t="s">
        <v>2</v>
      </c>
    </row>
    <row r="4" ht="15.75" customHeight="1" spans="1:17">
      <c r="A4" s="37" t="s">
        <v>331</v>
      </c>
      <c r="B4" s="113" t="s">
        <v>332</v>
      </c>
      <c r="C4" s="113" t="s">
        <v>333</v>
      </c>
      <c r="D4" s="113" t="s">
        <v>334</v>
      </c>
      <c r="E4" s="113" t="s">
        <v>335</v>
      </c>
      <c r="F4" s="113" t="s">
        <v>336</v>
      </c>
      <c r="G4" s="114" t="s">
        <v>133</v>
      </c>
      <c r="H4" s="114"/>
      <c r="I4" s="114"/>
      <c r="J4" s="114"/>
      <c r="K4" s="115"/>
      <c r="L4" s="114"/>
      <c r="M4" s="114"/>
      <c r="N4" s="114"/>
      <c r="O4" s="116"/>
      <c r="P4" s="115"/>
      <c r="Q4" s="117"/>
    </row>
    <row r="5" ht="17.25" customHeight="1" spans="1:17">
      <c r="A5" s="43"/>
      <c r="B5" s="118"/>
      <c r="C5" s="118"/>
      <c r="D5" s="118"/>
      <c r="E5" s="118"/>
      <c r="F5" s="118"/>
      <c r="G5" s="118" t="s">
        <v>30</v>
      </c>
      <c r="H5" s="118" t="s">
        <v>33</v>
      </c>
      <c r="I5" s="118" t="s">
        <v>337</v>
      </c>
      <c r="J5" s="118" t="s">
        <v>338</v>
      </c>
      <c r="K5" s="119" t="s">
        <v>339</v>
      </c>
      <c r="L5" s="120" t="s">
        <v>340</v>
      </c>
      <c r="M5" s="120"/>
      <c r="N5" s="120"/>
      <c r="O5" s="121"/>
      <c r="P5" s="122"/>
      <c r="Q5" s="123"/>
    </row>
    <row r="6" ht="54" customHeight="1" spans="1:17">
      <c r="A6" s="46"/>
      <c r="B6" s="123"/>
      <c r="C6" s="123"/>
      <c r="D6" s="123"/>
      <c r="E6" s="123"/>
      <c r="F6" s="123"/>
      <c r="G6" s="123"/>
      <c r="H6" s="123" t="s">
        <v>32</v>
      </c>
      <c r="I6" s="123"/>
      <c r="J6" s="123"/>
      <c r="K6" s="124"/>
      <c r="L6" s="123" t="s">
        <v>32</v>
      </c>
      <c r="M6" s="123" t="s">
        <v>39</v>
      </c>
      <c r="N6" s="123" t="s">
        <v>140</v>
      </c>
      <c r="O6" s="125" t="s">
        <v>41</v>
      </c>
      <c r="P6" s="124" t="s">
        <v>42</v>
      </c>
      <c r="Q6" s="123" t="s">
        <v>43</v>
      </c>
    </row>
    <row r="7" ht="15" customHeight="1" spans="1:17">
      <c r="A7" s="47">
        <v>1</v>
      </c>
      <c r="B7" s="126">
        <v>2</v>
      </c>
      <c r="C7" s="126">
        <v>3</v>
      </c>
      <c r="D7" s="126">
        <v>4</v>
      </c>
      <c r="E7" s="126">
        <v>5</v>
      </c>
      <c r="F7" s="126">
        <v>6</v>
      </c>
      <c r="G7" s="127">
        <v>7</v>
      </c>
      <c r="H7" s="127">
        <v>8</v>
      </c>
      <c r="I7" s="127">
        <v>9</v>
      </c>
      <c r="J7" s="127">
        <v>10</v>
      </c>
      <c r="K7" s="127">
        <v>11</v>
      </c>
      <c r="L7" s="127">
        <v>12</v>
      </c>
      <c r="M7" s="127">
        <v>13</v>
      </c>
      <c r="N7" s="127">
        <v>14</v>
      </c>
      <c r="O7" s="127">
        <v>15</v>
      </c>
      <c r="P7" s="127">
        <v>16</v>
      </c>
      <c r="Q7" s="127">
        <v>17</v>
      </c>
    </row>
    <row r="8" ht="21" customHeight="1" spans="1:17">
      <c r="A8" s="106" t="s">
        <v>64</v>
      </c>
      <c r="B8" s="107"/>
      <c r="C8" s="107"/>
      <c r="D8" s="107"/>
      <c r="E8" s="128"/>
      <c r="F8" s="129">
        <v>29400</v>
      </c>
      <c r="G8" s="52">
        <v>49400</v>
      </c>
      <c r="H8" s="52">
        <v>49400</v>
      </c>
      <c r="I8" s="52"/>
      <c r="J8" s="52"/>
      <c r="K8" s="52"/>
      <c r="L8" s="52"/>
      <c r="M8" s="52"/>
      <c r="N8" s="52"/>
      <c r="O8" s="52"/>
      <c r="P8" s="52"/>
      <c r="Q8" s="52"/>
    </row>
    <row r="9" ht="21" customHeight="1" spans="1:17">
      <c r="A9" s="130" t="s">
        <v>64</v>
      </c>
      <c r="B9" s="107"/>
      <c r="C9" s="107"/>
      <c r="D9" s="131"/>
      <c r="E9" s="132"/>
      <c r="F9" s="129">
        <v>29400</v>
      </c>
      <c r="G9" s="52">
        <v>49400</v>
      </c>
      <c r="H9" s="52">
        <v>49400</v>
      </c>
      <c r="I9" s="52"/>
      <c r="J9" s="52"/>
      <c r="K9" s="52"/>
      <c r="L9" s="52"/>
      <c r="M9" s="52"/>
      <c r="N9" s="52"/>
      <c r="O9" s="52"/>
      <c r="P9" s="52"/>
      <c r="Q9" s="52"/>
    </row>
    <row r="10" ht="21" customHeight="1" spans="1:17">
      <c r="A10" s="106" t="str">
        <f>"      "&amp;"物业管理费"</f>
        <v>      物业管理费</v>
      </c>
      <c r="B10" s="107" t="s">
        <v>227</v>
      </c>
      <c r="C10" s="107" t="str">
        <f>"C21040001"&amp;"  "&amp;"物业管理服务"</f>
        <v>C21040001  物业管理服务</v>
      </c>
      <c r="D10" s="131" t="s">
        <v>341</v>
      </c>
      <c r="E10" s="132">
        <v>1</v>
      </c>
      <c r="F10" s="24">
        <v>29400</v>
      </c>
      <c r="G10" s="52">
        <v>29400</v>
      </c>
      <c r="H10" s="52">
        <v>29400</v>
      </c>
      <c r="I10" s="52"/>
      <c r="J10" s="52"/>
      <c r="K10" s="52"/>
      <c r="L10" s="52"/>
      <c r="M10" s="52"/>
      <c r="N10" s="52"/>
      <c r="O10" s="52"/>
      <c r="P10" s="52"/>
      <c r="Q10" s="52"/>
    </row>
    <row r="11" ht="21" customHeight="1" spans="1:17">
      <c r="A11" s="106" t="str">
        <f>"      "&amp;"公车购置及运维费"</f>
        <v>      公车购置及运维费</v>
      </c>
      <c r="B11" s="107" t="s">
        <v>342</v>
      </c>
      <c r="C11" s="107" t="str">
        <f>"C23120302"&amp;"  "&amp;"车辆加油、添加燃料服务"</f>
        <v>C23120302  车辆加油、添加燃料服务</v>
      </c>
      <c r="D11" s="131" t="s">
        <v>292</v>
      </c>
      <c r="E11" s="132">
        <v>1</v>
      </c>
      <c r="F11" s="24"/>
      <c r="G11" s="52">
        <v>4600</v>
      </c>
      <c r="H11" s="52">
        <v>4600</v>
      </c>
      <c r="I11" s="52"/>
      <c r="J11" s="52"/>
      <c r="K11" s="52"/>
      <c r="L11" s="52"/>
      <c r="M11" s="52"/>
      <c r="N11" s="52"/>
      <c r="O11" s="52"/>
      <c r="P11" s="52"/>
      <c r="Q11" s="52"/>
    </row>
    <row r="12" ht="21" customHeight="1" spans="1:17">
      <c r="A12" s="106" t="str">
        <f>"      "&amp;"公车购置及运维费"</f>
        <v>      公车购置及运维费</v>
      </c>
      <c r="B12" s="107" t="s">
        <v>342</v>
      </c>
      <c r="C12" s="107" t="str">
        <f>"C23120302"&amp;"  "&amp;"车辆加油、添加燃料服务"</f>
        <v>C23120302  车辆加油、添加燃料服务</v>
      </c>
      <c r="D12" s="131" t="s">
        <v>292</v>
      </c>
      <c r="E12" s="132">
        <v>1</v>
      </c>
      <c r="F12" s="24"/>
      <c r="G12" s="52">
        <v>6900</v>
      </c>
      <c r="H12" s="52">
        <v>6900</v>
      </c>
      <c r="I12" s="52"/>
      <c r="J12" s="52"/>
      <c r="K12" s="52"/>
      <c r="L12" s="52"/>
      <c r="M12" s="52"/>
      <c r="N12" s="52"/>
      <c r="O12" s="52"/>
      <c r="P12" s="52"/>
      <c r="Q12" s="52"/>
    </row>
    <row r="13" ht="21" customHeight="1" spans="1:17">
      <c r="A13" s="106" t="str">
        <f>"      "&amp;"公车购置及运维费"</f>
        <v>      公车购置及运维费</v>
      </c>
      <c r="B13" s="107" t="s">
        <v>343</v>
      </c>
      <c r="C13" s="107" t="str">
        <f>"C23120301"&amp;"  "&amp;"车辆维修和保养服务"</f>
        <v>C23120301  车辆维修和保养服务</v>
      </c>
      <c r="D13" s="131" t="s">
        <v>322</v>
      </c>
      <c r="E13" s="132">
        <v>1</v>
      </c>
      <c r="F13" s="24"/>
      <c r="G13" s="52">
        <v>4000</v>
      </c>
      <c r="H13" s="52">
        <v>4000</v>
      </c>
      <c r="I13" s="52"/>
      <c r="J13" s="52"/>
      <c r="K13" s="52"/>
      <c r="L13" s="52"/>
      <c r="M13" s="52"/>
      <c r="N13" s="52"/>
      <c r="O13" s="52"/>
      <c r="P13" s="52"/>
      <c r="Q13" s="52"/>
    </row>
    <row r="14" ht="21" customHeight="1" spans="1:17">
      <c r="A14" s="106" t="str">
        <f>"      "&amp;"公车购置及运维费"</f>
        <v>      公车购置及运维费</v>
      </c>
      <c r="B14" s="107" t="s">
        <v>344</v>
      </c>
      <c r="C14" s="107" t="str">
        <f>"C1804010201"&amp;"  "&amp;"机动车保险服务"</f>
        <v>C1804010201  机动车保险服务</v>
      </c>
      <c r="D14" s="131" t="s">
        <v>341</v>
      </c>
      <c r="E14" s="132">
        <v>1</v>
      </c>
      <c r="F14" s="24"/>
      <c r="G14" s="52">
        <v>4500</v>
      </c>
      <c r="H14" s="52">
        <v>4500</v>
      </c>
      <c r="I14" s="52"/>
      <c r="J14" s="52"/>
      <c r="K14" s="52"/>
      <c r="L14" s="52"/>
      <c r="M14" s="52"/>
      <c r="N14" s="52"/>
      <c r="O14" s="52"/>
      <c r="P14" s="52"/>
      <c r="Q14" s="52"/>
    </row>
    <row r="15" ht="21" customHeight="1" spans="1:17">
      <c r="A15" s="108" t="s">
        <v>251</v>
      </c>
      <c r="B15" s="109"/>
      <c r="C15" s="109"/>
      <c r="D15" s="109"/>
      <c r="E15" s="128"/>
      <c r="F15" s="129">
        <v>29400</v>
      </c>
      <c r="G15" s="52">
        <v>49400</v>
      </c>
      <c r="H15" s="52">
        <v>49400</v>
      </c>
      <c r="I15" s="52"/>
      <c r="J15" s="52"/>
      <c r="K15" s="52"/>
      <c r="L15" s="52"/>
      <c r="M15" s="52"/>
      <c r="N15" s="52"/>
      <c r="O15" s="52"/>
      <c r="P15" s="52"/>
      <c r="Q15" s="52"/>
    </row>
  </sheetData>
  <mergeCells count="17">
    <mergeCell ref="A1:Q1"/>
    <mergeCell ref="A2:Q2"/>
    <mergeCell ref="A3:E3"/>
    <mergeCell ref="G4:Q4"/>
    <mergeCell ref="L5:Q5"/>
    <mergeCell ref="A15:E15"/>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E25" sqref="E25"/>
    </sheetView>
  </sheetViews>
  <sheetFormatPr defaultColWidth="9.13636363636364" defaultRowHeight="14.25" customHeight="1"/>
  <cols>
    <col min="1" max="1" width="31.4181818181818" customWidth="1"/>
    <col min="2" max="2" width="21.7090909090909" customWidth="1"/>
    <col min="3" max="3" width="26.7090909090909" customWidth="1"/>
    <col min="4" max="14" width="16.6" customWidth="1"/>
  </cols>
  <sheetData>
    <row r="1" ht="13.5" customHeight="1" spans="1:14">
      <c r="A1" s="80" t="s">
        <v>345</v>
      </c>
      <c r="B1" s="80"/>
      <c r="C1" s="80"/>
      <c r="D1" s="80"/>
      <c r="E1" s="80"/>
      <c r="F1" s="80"/>
      <c r="G1" s="80"/>
      <c r="H1" s="81"/>
      <c r="I1" s="80"/>
      <c r="J1" s="80"/>
      <c r="K1" s="80"/>
      <c r="L1" s="82"/>
      <c r="M1" s="81"/>
      <c r="N1" s="83"/>
    </row>
    <row r="2" ht="27.75" customHeight="1" spans="1:14">
      <c r="A2" s="73" t="s">
        <v>346</v>
      </c>
      <c r="B2" s="84"/>
      <c r="C2" s="84"/>
      <c r="D2" s="84"/>
      <c r="E2" s="84"/>
      <c r="F2" s="84"/>
      <c r="G2" s="84"/>
      <c r="H2" s="85"/>
      <c r="I2" s="84"/>
      <c r="J2" s="84"/>
      <c r="K2" s="84"/>
      <c r="L2" s="86"/>
      <c r="M2" s="85"/>
      <c r="N2" s="84"/>
    </row>
    <row r="3" ht="18.75" customHeight="1" spans="1:14">
      <c r="A3" s="74" t="str">
        <f>"单位名称："&amp;"玉溪市妇女联合会"</f>
        <v>单位名称：玉溪市妇女联合会</v>
      </c>
      <c r="B3" s="75"/>
      <c r="C3" s="75"/>
      <c r="D3" s="75"/>
      <c r="E3" s="75"/>
      <c r="F3" s="75"/>
      <c r="G3" s="75"/>
      <c r="H3" s="87"/>
      <c r="I3" s="77"/>
      <c r="J3" s="77"/>
      <c r="K3" s="77"/>
      <c r="L3" s="78"/>
      <c r="M3" s="88"/>
      <c r="N3" s="89" t="s">
        <v>2</v>
      </c>
    </row>
    <row r="4" ht="15.75" customHeight="1" spans="1:14">
      <c r="A4" s="90" t="s">
        <v>331</v>
      </c>
      <c r="B4" s="91" t="s">
        <v>347</v>
      </c>
      <c r="C4" s="91" t="s">
        <v>348</v>
      </c>
      <c r="D4" s="92" t="s">
        <v>133</v>
      </c>
      <c r="E4" s="92"/>
      <c r="F4" s="92"/>
      <c r="G4" s="92"/>
      <c r="H4" s="93"/>
      <c r="I4" s="92"/>
      <c r="J4" s="92"/>
      <c r="K4" s="92"/>
      <c r="L4" s="94"/>
      <c r="M4" s="93"/>
      <c r="N4" s="95"/>
    </row>
    <row r="5" ht="17.25" customHeight="1" spans="1:14">
      <c r="A5" s="96"/>
      <c r="B5" s="97"/>
      <c r="C5" s="97"/>
      <c r="D5" s="97" t="s">
        <v>30</v>
      </c>
      <c r="E5" s="97" t="s">
        <v>33</v>
      </c>
      <c r="F5" s="97" t="s">
        <v>337</v>
      </c>
      <c r="G5" s="97" t="s">
        <v>338</v>
      </c>
      <c r="H5" s="98" t="s">
        <v>339</v>
      </c>
      <c r="I5" s="99" t="s">
        <v>340</v>
      </c>
      <c r="J5" s="99"/>
      <c r="K5" s="99"/>
      <c r="L5" s="100"/>
      <c r="M5" s="101"/>
      <c r="N5" s="102"/>
    </row>
    <row r="6" ht="54" customHeight="1" spans="1:14">
      <c r="A6" s="103"/>
      <c r="B6" s="102"/>
      <c r="C6" s="102"/>
      <c r="D6" s="102"/>
      <c r="E6" s="102"/>
      <c r="F6" s="102"/>
      <c r="G6" s="102"/>
      <c r="H6" s="104"/>
      <c r="I6" s="102" t="s">
        <v>32</v>
      </c>
      <c r="J6" s="102" t="s">
        <v>39</v>
      </c>
      <c r="K6" s="102" t="s">
        <v>140</v>
      </c>
      <c r="L6" s="105" t="s">
        <v>41</v>
      </c>
      <c r="M6" s="104" t="s">
        <v>42</v>
      </c>
      <c r="N6" s="102" t="s">
        <v>43</v>
      </c>
    </row>
    <row r="7" ht="15" customHeight="1" spans="1:14">
      <c r="A7" s="103">
        <v>1</v>
      </c>
      <c r="B7" s="102">
        <v>2</v>
      </c>
      <c r="C7" s="102">
        <v>3</v>
      </c>
      <c r="D7" s="104">
        <v>4</v>
      </c>
      <c r="E7" s="104">
        <v>5</v>
      </c>
      <c r="F7" s="104">
        <v>6</v>
      </c>
      <c r="G7" s="104">
        <v>7</v>
      </c>
      <c r="H7" s="104">
        <v>8</v>
      </c>
      <c r="I7" s="104">
        <v>9</v>
      </c>
      <c r="J7" s="104">
        <v>10</v>
      </c>
      <c r="K7" s="104">
        <v>11</v>
      </c>
      <c r="L7" s="104">
        <v>12</v>
      </c>
      <c r="M7" s="104">
        <v>13</v>
      </c>
      <c r="N7" s="104">
        <v>14</v>
      </c>
    </row>
    <row r="8" ht="21" customHeight="1" spans="1:14">
      <c r="A8" s="106"/>
      <c r="B8" s="107"/>
      <c r="C8" s="107"/>
      <c r="D8" s="52"/>
      <c r="E8" s="52"/>
      <c r="F8" s="52"/>
      <c r="G8" s="52"/>
      <c r="H8" s="52"/>
      <c r="I8" s="52"/>
      <c r="J8" s="52"/>
      <c r="K8" s="52"/>
      <c r="L8" s="52"/>
      <c r="M8" s="52"/>
      <c r="N8" s="52"/>
    </row>
    <row r="9" ht="21" customHeight="1" spans="1:14">
      <c r="A9" s="106"/>
      <c r="B9" s="107"/>
      <c r="C9" s="107"/>
      <c r="D9" s="52"/>
      <c r="E9" s="52"/>
      <c r="F9" s="52"/>
      <c r="G9" s="52"/>
      <c r="H9" s="52"/>
      <c r="I9" s="52"/>
      <c r="J9" s="52"/>
      <c r="K9" s="52"/>
      <c r="L9" s="52"/>
      <c r="M9" s="52"/>
      <c r="N9" s="52"/>
    </row>
    <row r="10" ht="21" customHeight="1" spans="1:14">
      <c r="A10" s="108" t="s">
        <v>251</v>
      </c>
      <c r="B10" s="109"/>
      <c r="C10" s="110"/>
      <c r="D10" s="52"/>
      <c r="E10" s="52"/>
      <c r="F10" s="52"/>
      <c r="G10" s="52"/>
      <c r="H10" s="52"/>
      <c r="I10" s="52"/>
      <c r="J10" s="52"/>
      <c r="K10" s="52"/>
      <c r="L10" s="52"/>
      <c r="M10" s="52"/>
      <c r="N10" s="52"/>
    </row>
    <row r="11" customHeight="1" spans="1:14">
      <c r="A11" t="s">
        <v>349</v>
      </c>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0" sqref="A10"/>
    </sheetView>
  </sheetViews>
  <sheetFormatPr defaultColWidth="9.13636363636364" defaultRowHeight="14.25" customHeight="1"/>
  <cols>
    <col min="1" max="1" width="76.2727272727273" customWidth="1"/>
    <col min="2" max="13" width="17.1727272727273" customWidth="1"/>
    <col min="14" max="14" width="17.0272727272727" customWidth="1"/>
  </cols>
  <sheetData>
    <row r="1" ht="13.5" customHeight="1" spans="1:14">
      <c r="A1" s="31" t="s">
        <v>350</v>
      </c>
      <c r="B1" s="31"/>
      <c r="C1" s="31"/>
      <c r="D1" s="31"/>
      <c r="E1" s="31"/>
      <c r="F1" s="31"/>
      <c r="G1" s="31"/>
      <c r="H1" s="31"/>
      <c r="I1" s="31"/>
      <c r="J1" s="31"/>
      <c r="K1" s="31"/>
      <c r="L1" s="31"/>
      <c r="M1" s="31"/>
      <c r="N1" s="33"/>
    </row>
    <row r="2" ht="27.75" customHeight="1" spans="1:14">
      <c r="A2" s="73" t="s">
        <v>351</v>
      </c>
      <c r="B2" s="34"/>
      <c r="C2" s="34"/>
      <c r="D2" s="34"/>
      <c r="E2" s="34"/>
      <c r="F2" s="34"/>
      <c r="G2" s="34"/>
      <c r="H2" s="34"/>
      <c r="I2" s="34"/>
      <c r="J2" s="34"/>
      <c r="K2" s="34"/>
      <c r="L2" s="34"/>
      <c r="M2" s="34"/>
      <c r="N2" s="34"/>
    </row>
    <row r="3" ht="18" customHeight="1" spans="1:14">
      <c r="A3" s="74" t="str">
        <f>"单位名称："&amp;"玉溪市妇女联合会"</f>
        <v>单位名称：玉溪市妇女联合会</v>
      </c>
      <c r="B3" s="75"/>
      <c r="C3" s="75"/>
      <c r="D3" s="76"/>
      <c r="E3" s="77"/>
      <c r="F3" s="77"/>
      <c r="G3" s="77"/>
      <c r="H3" s="77"/>
      <c r="I3" s="77"/>
      <c r="N3" s="78" t="s">
        <v>2</v>
      </c>
    </row>
    <row r="4" ht="19.5" customHeight="1" spans="1:14">
      <c r="A4" s="38" t="s">
        <v>352</v>
      </c>
      <c r="B4" s="39" t="s">
        <v>133</v>
      </c>
      <c r="C4" s="40"/>
      <c r="D4" s="40"/>
      <c r="E4" s="39" t="s">
        <v>353</v>
      </c>
      <c r="F4" s="40"/>
      <c r="G4" s="40"/>
      <c r="H4" s="40"/>
      <c r="I4" s="40"/>
      <c r="J4" s="40"/>
      <c r="K4" s="40"/>
      <c r="L4" s="40"/>
      <c r="M4" s="40"/>
      <c r="N4" s="40"/>
    </row>
    <row r="5" ht="40.5" customHeight="1" spans="1:14">
      <c r="A5" s="47"/>
      <c r="B5" s="44" t="s">
        <v>30</v>
      </c>
      <c r="C5" s="37" t="s">
        <v>33</v>
      </c>
      <c r="D5" s="79" t="s">
        <v>354</v>
      </c>
      <c r="E5" s="48" t="s">
        <v>355</v>
      </c>
      <c r="F5" s="48" t="s">
        <v>356</v>
      </c>
      <c r="G5" s="48" t="s">
        <v>357</v>
      </c>
      <c r="H5" s="48" t="s">
        <v>358</v>
      </c>
      <c r="I5" s="48" t="s">
        <v>359</v>
      </c>
      <c r="J5" s="48" t="s">
        <v>360</v>
      </c>
      <c r="K5" s="48" t="s">
        <v>361</v>
      </c>
      <c r="L5" s="48" t="s">
        <v>362</v>
      </c>
      <c r="M5" s="48" t="s">
        <v>363</v>
      </c>
      <c r="N5" s="48" t="s">
        <v>364</v>
      </c>
    </row>
    <row r="6" ht="19.5" customHeight="1" spans="1:14">
      <c r="A6" s="48">
        <v>1</v>
      </c>
      <c r="B6" s="48">
        <v>2</v>
      </c>
      <c r="C6" s="48">
        <v>3</v>
      </c>
      <c r="D6" s="39">
        <v>4</v>
      </c>
      <c r="E6" s="48">
        <v>5</v>
      </c>
      <c r="F6" s="48">
        <v>6</v>
      </c>
      <c r="G6" s="48">
        <v>7</v>
      </c>
      <c r="H6" s="39">
        <v>8</v>
      </c>
      <c r="I6" s="48">
        <v>9</v>
      </c>
      <c r="J6" s="48">
        <v>10</v>
      </c>
      <c r="K6" s="48">
        <v>11</v>
      </c>
      <c r="L6" s="39">
        <v>12</v>
      </c>
      <c r="M6" s="48">
        <v>13</v>
      </c>
      <c r="N6" s="48">
        <v>14</v>
      </c>
    </row>
    <row r="7" ht="20.25" customHeight="1" spans="1:14">
      <c r="A7" s="50"/>
      <c r="B7" s="52"/>
      <c r="C7" s="52"/>
      <c r="D7" s="52"/>
      <c r="E7" s="52"/>
      <c r="F7" s="52"/>
      <c r="G7" s="52"/>
      <c r="H7" s="52"/>
      <c r="I7" s="52"/>
      <c r="J7" s="52"/>
      <c r="K7" s="52"/>
      <c r="L7" s="52"/>
      <c r="M7" s="52"/>
      <c r="N7" s="52"/>
    </row>
    <row r="8" ht="20.25" customHeight="1" spans="1:14">
      <c r="A8" s="50"/>
      <c r="B8" s="52"/>
      <c r="C8" s="52"/>
      <c r="D8" s="52"/>
      <c r="E8" s="52"/>
      <c r="F8" s="52"/>
      <c r="G8" s="52"/>
      <c r="H8" s="52"/>
      <c r="I8" s="52"/>
      <c r="J8" s="52"/>
      <c r="K8" s="52"/>
      <c r="L8" s="52"/>
      <c r="M8" s="52"/>
      <c r="N8" s="52"/>
    </row>
    <row r="9" ht="20.25" customHeight="1" spans="1:14">
      <c r="A9" s="71" t="s">
        <v>30</v>
      </c>
      <c r="B9" s="52"/>
      <c r="C9" s="52"/>
      <c r="D9" s="52"/>
      <c r="E9" s="52"/>
      <c r="F9" s="52"/>
      <c r="G9" s="52"/>
      <c r="H9" s="52"/>
      <c r="I9" s="52"/>
      <c r="J9" s="52"/>
      <c r="K9" s="52"/>
      <c r="L9" s="52"/>
      <c r="M9" s="52"/>
      <c r="N9" s="52"/>
    </row>
    <row r="10" customHeight="1" spans="1:14">
      <c r="A10" t="s">
        <v>365</v>
      </c>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A8" sqref="A8"/>
    </sheetView>
  </sheetViews>
  <sheetFormatPr defaultColWidth="9.13636363636364" defaultRowHeight="12" customHeight="1" outlineLevelRow="7"/>
  <cols>
    <col min="1" max="1" width="34.2818181818182" customWidth="1"/>
    <col min="2" max="2" width="29" customWidth="1"/>
    <col min="3" max="3" width="17.1727272727273" customWidth="1"/>
    <col min="4" max="4" width="21.0272727272727" customWidth="1"/>
    <col min="5" max="5" width="23.5727272727273" customWidth="1"/>
    <col min="6" max="6" width="11.2818181818182" customWidth="1"/>
    <col min="7" max="7" width="10.3090909090909" customWidth="1"/>
    <col min="8" max="8" width="9.30909090909091" customWidth="1"/>
    <col min="9" max="9" width="13.4181818181818" customWidth="1"/>
    <col min="10" max="10" width="27.4545454545455" customWidth="1"/>
  </cols>
  <sheetData>
    <row r="1" customHeight="1" spans="1:10">
      <c r="A1" s="31" t="s">
        <v>366</v>
      </c>
      <c r="B1" s="31"/>
      <c r="C1" s="31"/>
      <c r="D1" s="31"/>
      <c r="E1" s="31"/>
      <c r="F1" s="31"/>
      <c r="G1" s="31"/>
      <c r="H1" s="31"/>
      <c r="I1" s="31"/>
      <c r="J1" s="33"/>
    </row>
    <row r="2" ht="28.5" customHeight="1" spans="1:10">
      <c r="A2" s="66" t="s">
        <v>367</v>
      </c>
      <c r="B2" s="67"/>
      <c r="C2" s="67"/>
      <c r="D2" s="67"/>
      <c r="E2" s="67"/>
      <c r="F2" s="68"/>
      <c r="G2" s="67"/>
      <c r="H2" s="68"/>
      <c r="I2" s="68"/>
      <c r="J2" s="67"/>
    </row>
    <row r="3" ht="15" customHeight="1" spans="1:10">
      <c r="A3" s="5" t="str">
        <f>"单位名称："&amp;"玉溪市妇女联合会"</f>
        <v>单位名称：玉溪市妇女联合会</v>
      </c>
    </row>
    <row r="4" ht="14.25" customHeight="1" spans="1:10">
      <c r="A4" s="69" t="s">
        <v>254</v>
      </c>
      <c r="B4" s="69" t="s">
        <v>255</v>
      </c>
      <c r="C4" s="69" t="s">
        <v>256</v>
      </c>
      <c r="D4" s="69" t="s">
        <v>257</v>
      </c>
      <c r="E4" s="69" t="s">
        <v>258</v>
      </c>
      <c r="F4" s="49" t="s">
        <v>259</v>
      </c>
      <c r="G4" s="69" t="s">
        <v>260</v>
      </c>
      <c r="H4" s="49" t="s">
        <v>261</v>
      </c>
      <c r="I4" s="49" t="s">
        <v>262</v>
      </c>
      <c r="J4" s="69" t="s">
        <v>263</v>
      </c>
    </row>
    <row r="5" ht="14.25" customHeight="1" spans="1:10">
      <c r="A5" s="69">
        <v>1</v>
      </c>
      <c r="B5" s="69">
        <v>2</v>
      </c>
      <c r="C5" s="69">
        <v>3</v>
      </c>
      <c r="D5" s="69">
        <v>4</v>
      </c>
      <c r="E5" s="69">
        <v>5</v>
      </c>
      <c r="F5" s="49">
        <v>6</v>
      </c>
      <c r="G5" s="69">
        <v>7</v>
      </c>
      <c r="H5" s="49">
        <v>8</v>
      </c>
      <c r="I5" s="49">
        <v>9</v>
      </c>
      <c r="J5" s="69">
        <v>10</v>
      </c>
    </row>
    <row r="6" ht="15" customHeight="1" spans="1:10">
      <c r="A6" s="27"/>
      <c r="B6" s="70"/>
      <c r="C6" s="70"/>
      <c r="D6" s="70"/>
      <c r="E6" s="71"/>
      <c r="F6" s="72"/>
      <c r="G6" s="71"/>
      <c r="H6" s="72"/>
      <c r="I6" s="72"/>
      <c r="J6" s="71"/>
    </row>
    <row r="7" ht="33.75" customHeight="1" spans="1:10">
      <c r="A7" s="27"/>
      <c r="B7" s="27"/>
      <c r="C7" s="27"/>
      <c r="D7" s="27"/>
      <c r="E7" s="27"/>
      <c r="F7" s="27"/>
      <c r="G7" s="50"/>
      <c r="H7" s="27"/>
      <c r="I7" s="27"/>
      <c r="J7" s="27"/>
    </row>
    <row r="8" customHeight="1" spans="1:10">
      <c r="A8" t="s">
        <v>365</v>
      </c>
    </row>
  </sheetData>
  <mergeCells count="3">
    <mergeCell ref="A1:J1"/>
    <mergeCell ref="A2:J2"/>
    <mergeCell ref="A3:H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0"/>
  <sheetViews>
    <sheetView showZeros="0" workbookViewId="0">
      <selection activeCell="A1" sqref="A1:H1"/>
    </sheetView>
  </sheetViews>
  <sheetFormatPr defaultColWidth="8.85454545454546" defaultRowHeight="15" customHeight="1" outlineLevelCol="7"/>
  <cols>
    <col min="1" max="1" width="36.0272727272727" customWidth="1"/>
    <col min="2" max="2" width="19.7454545454545" customWidth="1"/>
    <col min="3" max="3" width="33.3090909090909" customWidth="1"/>
    <col min="4" max="4" width="34.7454545454545" customWidth="1"/>
    <col min="5" max="6" width="8.98181818181818" customWidth="1"/>
    <col min="7" max="8" width="15.1363636363636" customWidth="1"/>
  </cols>
  <sheetData>
    <row r="1" ht="18.75" customHeight="1" spans="1:8">
      <c r="A1" s="56" t="s">
        <v>368</v>
      </c>
      <c r="B1" s="56"/>
      <c r="C1" s="56"/>
      <c r="D1" s="56"/>
      <c r="E1" s="56"/>
      <c r="F1" s="56"/>
      <c r="G1" s="56"/>
      <c r="H1" s="56" t="s">
        <v>368</v>
      </c>
    </row>
    <row r="2" ht="28.5" customHeight="1" spans="1:8">
      <c r="A2" s="57" t="s">
        <v>369</v>
      </c>
      <c r="B2" s="57"/>
      <c r="C2" s="57"/>
      <c r="D2" s="57"/>
      <c r="E2" s="57"/>
      <c r="F2" s="57"/>
      <c r="G2" s="57"/>
      <c r="H2" s="57"/>
    </row>
    <row r="3" ht="18.75" customHeight="1" spans="1:8">
      <c r="A3" s="58" t="str">
        <f>"单位名称："&amp;"玉溪市妇女联合会"</f>
        <v>单位名称：玉溪市妇女联合会</v>
      </c>
      <c r="B3" s="58"/>
      <c r="C3" s="58"/>
      <c r="D3" s="58"/>
      <c r="E3" s="58"/>
      <c r="F3" s="58"/>
      <c r="G3" s="58"/>
      <c r="H3" s="58"/>
    </row>
    <row r="4" ht="18.75" customHeight="1" spans="1:8">
      <c r="A4" s="59" t="s">
        <v>126</v>
      </c>
      <c r="B4" s="59" t="s">
        <v>370</v>
      </c>
      <c r="C4" s="59" t="s">
        <v>371</v>
      </c>
      <c r="D4" s="59" t="s">
        <v>372</v>
      </c>
      <c r="E4" s="59" t="s">
        <v>373</v>
      </c>
      <c r="F4" s="59" t="s">
        <v>374</v>
      </c>
      <c r="G4" s="59"/>
      <c r="H4" s="59"/>
    </row>
    <row r="5" ht="18.75" customHeight="1" spans="1:8">
      <c r="A5" s="59"/>
      <c r="B5" s="59"/>
      <c r="C5" s="59"/>
      <c r="D5" s="59"/>
      <c r="E5" s="59"/>
      <c r="F5" s="59" t="s">
        <v>335</v>
      </c>
      <c r="G5" s="59" t="s">
        <v>375</v>
      </c>
      <c r="H5" s="59" t="s">
        <v>376</v>
      </c>
    </row>
    <row r="6" ht="18.75" customHeight="1" spans="1:8">
      <c r="A6" s="60" t="s">
        <v>44</v>
      </c>
      <c r="B6" s="60" t="s">
        <v>45</v>
      </c>
      <c r="C6" s="60" t="s">
        <v>46</v>
      </c>
      <c r="D6" s="60" t="s">
        <v>47</v>
      </c>
      <c r="E6" s="60" t="s">
        <v>48</v>
      </c>
      <c r="F6" s="60" t="s">
        <v>49</v>
      </c>
      <c r="G6" s="60" t="s">
        <v>50</v>
      </c>
      <c r="H6" s="60" t="s">
        <v>51</v>
      </c>
    </row>
    <row r="7" ht="18" customHeight="1" spans="1:8">
      <c r="A7" s="61" t="s">
        <v>64</v>
      </c>
      <c r="B7" s="61"/>
      <c r="C7" s="61"/>
      <c r="D7" s="61"/>
      <c r="E7" s="62"/>
      <c r="F7" s="63">
        <v>3</v>
      </c>
      <c r="G7" s="64">
        <v>2800</v>
      </c>
      <c r="H7" s="64">
        <v>3600</v>
      </c>
    </row>
    <row r="8" ht="18" customHeight="1" spans="1:8">
      <c r="A8" s="65" t="s">
        <v>64</v>
      </c>
      <c r="B8" s="61" t="s">
        <v>377</v>
      </c>
      <c r="C8" s="61" t="s">
        <v>378</v>
      </c>
      <c r="D8" s="61" t="s">
        <v>379</v>
      </c>
      <c r="E8" s="62" t="s">
        <v>380</v>
      </c>
      <c r="F8" s="63">
        <v>1</v>
      </c>
      <c r="G8" s="64">
        <v>2000</v>
      </c>
      <c r="H8" s="64">
        <v>2000</v>
      </c>
    </row>
    <row r="9" ht="18" customHeight="1" spans="1:8">
      <c r="A9" s="65" t="s">
        <v>64</v>
      </c>
      <c r="B9" s="61" t="s">
        <v>377</v>
      </c>
      <c r="C9" s="61" t="s">
        <v>381</v>
      </c>
      <c r="D9" s="61" t="s">
        <v>382</v>
      </c>
      <c r="E9" s="62" t="s">
        <v>383</v>
      </c>
      <c r="F9" s="63">
        <v>2</v>
      </c>
      <c r="G9" s="64">
        <v>800</v>
      </c>
      <c r="H9" s="64">
        <v>1600</v>
      </c>
    </row>
    <row r="10" ht="18" customHeight="1" spans="1:8">
      <c r="A10" s="62" t="s">
        <v>30</v>
      </c>
      <c r="B10" s="62"/>
      <c r="C10" s="62"/>
      <c r="D10" s="62"/>
      <c r="E10" s="62"/>
      <c r="F10" s="63">
        <v>3</v>
      </c>
      <c r="G10" s="64"/>
      <c r="H10" s="64">
        <v>3600</v>
      </c>
    </row>
  </sheetData>
  <mergeCells count="10">
    <mergeCell ref="A1:H1"/>
    <mergeCell ref="A2:H2"/>
    <mergeCell ref="A3:H3"/>
    <mergeCell ref="F4:H4"/>
    <mergeCell ref="A10:E10"/>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selection activeCell="A11" sqref="A11"/>
    </sheetView>
  </sheetViews>
  <sheetFormatPr defaultColWidth="9.13636363636364" defaultRowHeight="14.25" customHeight="1"/>
  <cols>
    <col min="1" max="1" width="16.3090909090909" customWidth="1"/>
    <col min="2" max="2" width="29.0272727272727" customWidth="1"/>
    <col min="3" max="3" width="23.8545454545455" customWidth="1"/>
    <col min="4" max="7" width="19.6" customWidth="1"/>
    <col min="8" max="8" width="15.4181818181818" customWidth="1"/>
    <col min="9" max="11" width="19.6" customWidth="1"/>
  </cols>
  <sheetData>
    <row r="1" ht="13.5" customHeight="1" spans="1:11">
      <c r="A1" s="31" t="s">
        <v>384</v>
      </c>
      <c r="B1" s="31"/>
      <c r="C1" s="31"/>
      <c r="D1" s="32"/>
      <c r="E1" s="32"/>
      <c r="F1" s="32"/>
      <c r="G1" s="32"/>
      <c r="H1" s="31"/>
      <c r="I1" s="31"/>
      <c r="J1" s="31"/>
      <c r="K1" s="33"/>
    </row>
    <row r="2" ht="28.5" customHeight="1" spans="1:11">
      <c r="A2" s="34" t="s">
        <v>385</v>
      </c>
      <c r="B2" s="34"/>
      <c r="C2" s="34"/>
      <c r="D2" s="34"/>
      <c r="E2" s="34"/>
      <c r="F2" s="34"/>
      <c r="G2" s="34"/>
      <c r="H2" s="34"/>
      <c r="I2" s="34"/>
      <c r="J2" s="34"/>
      <c r="K2" s="34"/>
    </row>
    <row r="3" ht="13.5" customHeight="1" spans="1:11">
      <c r="A3" s="5" t="str">
        <f>"单位名称："&amp;"玉溪市妇女联合会"</f>
        <v>单位名称：玉溪市妇女联合会</v>
      </c>
      <c r="B3" s="6"/>
      <c r="C3" s="6"/>
      <c r="D3" s="6"/>
      <c r="E3" s="6"/>
      <c r="F3" s="6"/>
      <c r="G3" s="6"/>
      <c r="H3" s="7"/>
      <c r="I3" s="7"/>
      <c r="J3" s="7"/>
      <c r="K3" s="35" t="s">
        <v>2</v>
      </c>
    </row>
    <row r="4" ht="21.75" customHeight="1" spans="1:11">
      <c r="A4" s="36" t="s">
        <v>234</v>
      </c>
      <c r="B4" s="36" t="s">
        <v>128</v>
      </c>
      <c r="C4" s="36" t="s">
        <v>235</v>
      </c>
      <c r="D4" s="37" t="s">
        <v>129</v>
      </c>
      <c r="E4" s="37" t="s">
        <v>130</v>
      </c>
      <c r="F4" s="37" t="s">
        <v>131</v>
      </c>
      <c r="G4" s="37" t="s">
        <v>132</v>
      </c>
      <c r="H4" s="38" t="s">
        <v>30</v>
      </c>
      <c r="I4" s="39" t="s">
        <v>386</v>
      </c>
      <c r="J4" s="40"/>
      <c r="K4" s="41"/>
    </row>
    <row r="5" ht="21.75" customHeight="1" spans="1:11">
      <c r="A5" s="42"/>
      <c r="B5" s="42"/>
      <c r="C5" s="42"/>
      <c r="D5" s="43"/>
      <c r="E5" s="43"/>
      <c r="F5" s="43"/>
      <c r="G5" s="43"/>
      <c r="H5" s="44"/>
      <c r="I5" s="37" t="s">
        <v>33</v>
      </c>
      <c r="J5" s="37" t="s">
        <v>34</v>
      </c>
      <c r="K5" s="37" t="s">
        <v>35</v>
      </c>
    </row>
    <row r="6" ht="40.5" customHeight="1" spans="1:11">
      <c r="A6" s="45"/>
      <c r="B6" s="45"/>
      <c r="C6" s="45"/>
      <c r="D6" s="46"/>
      <c r="E6" s="46"/>
      <c r="F6" s="46"/>
      <c r="G6" s="46"/>
      <c r="H6" s="47"/>
      <c r="I6" s="46" t="s">
        <v>32</v>
      </c>
      <c r="J6" s="46"/>
      <c r="K6" s="46"/>
    </row>
    <row r="7" ht="15" customHeight="1" spans="1:11">
      <c r="A7" s="48">
        <v>1</v>
      </c>
      <c r="B7" s="48">
        <v>2</v>
      </c>
      <c r="C7" s="48">
        <v>3</v>
      </c>
      <c r="D7" s="48">
        <v>4</v>
      </c>
      <c r="E7" s="48">
        <v>5</v>
      </c>
      <c r="F7" s="48">
        <v>6</v>
      </c>
      <c r="G7" s="48">
        <v>7</v>
      </c>
      <c r="H7" s="48">
        <v>8</v>
      </c>
      <c r="I7" s="48">
        <v>9</v>
      </c>
      <c r="J7" s="49">
        <v>10</v>
      </c>
      <c r="K7" s="49">
        <v>11</v>
      </c>
    </row>
    <row r="8" ht="30.65" customHeight="1" spans="1:11">
      <c r="A8" s="50"/>
      <c r="B8" s="51"/>
      <c r="C8" s="50"/>
      <c r="D8" s="50"/>
      <c r="E8" s="50"/>
      <c r="F8" s="50"/>
      <c r="G8" s="50"/>
      <c r="H8" s="52"/>
      <c r="I8" s="52"/>
      <c r="J8" s="52"/>
      <c r="K8" s="52"/>
    </row>
    <row r="9" ht="30.65" customHeight="1" spans="1:11">
      <c r="A9" s="51"/>
      <c r="B9" s="51"/>
      <c r="C9" s="51"/>
      <c r="D9" s="51"/>
      <c r="E9" s="51"/>
      <c r="F9" s="51"/>
      <c r="G9" s="51"/>
      <c r="H9" s="52"/>
      <c r="I9" s="52"/>
      <c r="J9" s="52"/>
      <c r="K9" s="52"/>
    </row>
    <row r="10" ht="18.75" customHeight="1" spans="1:11">
      <c r="A10" s="53" t="s">
        <v>251</v>
      </c>
      <c r="B10" s="54"/>
      <c r="C10" s="54"/>
      <c r="D10" s="54"/>
      <c r="E10" s="54"/>
      <c r="F10" s="54"/>
      <c r="G10" s="55"/>
      <c r="H10" s="52"/>
      <c r="I10" s="52"/>
      <c r="J10" s="52"/>
      <c r="K10" s="52"/>
    </row>
    <row r="11" customHeight="1" spans="1:11">
      <c r="A11" t="s">
        <v>387</v>
      </c>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2"/>
  <sheetViews>
    <sheetView showZeros="0" workbookViewId="0">
      <selection activeCell="A1" sqref="A1:G1"/>
    </sheetView>
  </sheetViews>
  <sheetFormatPr defaultColWidth="9.13636363636364" defaultRowHeight="14.25" customHeight="1" outlineLevelCol="6"/>
  <cols>
    <col min="1" max="1" width="37.7454545454545" customWidth="1"/>
    <col min="2" max="2" width="15.5636363636364" customWidth="1"/>
    <col min="3" max="3" width="57.4181818181818" customWidth="1"/>
    <col min="4" max="4" width="9.7" customWidth="1"/>
    <col min="5" max="7" width="19.8454545454545" customWidth="1"/>
  </cols>
  <sheetData>
    <row r="1" ht="13.5" customHeight="1" spans="1:7">
      <c r="A1" s="1" t="s">
        <v>388</v>
      </c>
      <c r="B1" s="1"/>
      <c r="C1" s="1"/>
      <c r="D1" s="2"/>
      <c r="E1" s="1"/>
      <c r="F1" s="1"/>
      <c r="G1" s="3"/>
    </row>
    <row r="2" ht="27.75" customHeight="1" spans="1:7">
      <c r="A2" s="4" t="s">
        <v>389</v>
      </c>
      <c r="B2" s="4"/>
      <c r="C2" s="4"/>
      <c r="D2" s="4"/>
      <c r="E2" s="4"/>
      <c r="F2" s="4"/>
      <c r="G2" s="4"/>
    </row>
    <row r="3" ht="13.5" customHeight="1" spans="1:7">
      <c r="A3" s="5" t="str">
        <f>"单位名称："&amp;"玉溪市妇女联合会"</f>
        <v>单位名称：玉溪市妇女联合会</v>
      </c>
      <c r="B3" s="6"/>
      <c r="C3" s="6"/>
      <c r="D3" s="6"/>
      <c r="E3" s="7"/>
      <c r="F3" s="7"/>
      <c r="G3" s="8" t="s">
        <v>2</v>
      </c>
    </row>
    <row r="4" ht="21.75" customHeight="1" spans="1:7">
      <c r="A4" s="9" t="s">
        <v>235</v>
      </c>
      <c r="B4" s="9" t="s">
        <v>234</v>
      </c>
      <c r="C4" s="9" t="s">
        <v>128</v>
      </c>
      <c r="D4" s="10" t="s">
        <v>390</v>
      </c>
      <c r="E4" s="11" t="s">
        <v>33</v>
      </c>
      <c r="F4" s="12"/>
      <c r="G4" s="13"/>
    </row>
    <row r="5" ht="21.75" customHeight="1" spans="1:7">
      <c r="A5" s="14"/>
      <c r="B5" s="14"/>
      <c r="C5" s="14"/>
      <c r="D5" s="15"/>
      <c r="E5" s="16" t="s">
        <v>391</v>
      </c>
      <c r="F5" s="10" t="s">
        <v>392</v>
      </c>
      <c r="G5" s="10" t="s">
        <v>393</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150000</v>
      </c>
      <c r="F8" s="24"/>
      <c r="G8" s="24"/>
    </row>
    <row r="9" ht="21" customHeight="1" spans="1:7">
      <c r="A9" s="25" t="s">
        <v>64</v>
      </c>
      <c r="B9" s="21"/>
      <c r="C9" s="21"/>
      <c r="D9" s="26"/>
      <c r="E9" s="24">
        <v>150000</v>
      </c>
      <c r="F9" s="24"/>
      <c r="G9" s="24"/>
    </row>
    <row r="10" ht="21" customHeight="1" spans="1:7">
      <c r="A10" s="27"/>
      <c r="B10" s="21" t="s">
        <v>394</v>
      </c>
      <c r="C10" s="21" t="s">
        <v>239</v>
      </c>
      <c r="D10" s="26" t="s">
        <v>395</v>
      </c>
      <c r="E10" s="24">
        <v>100000</v>
      </c>
      <c r="F10" s="24"/>
      <c r="G10" s="24"/>
    </row>
    <row r="11" ht="21" customHeight="1" spans="1:7">
      <c r="A11" s="27"/>
      <c r="B11" s="21" t="s">
        <v>396</v>
      </c>
      <c r="C11" s="21" t="s">
        <v>249</v>
      </c>
      <c r="D11" s="26" t="s">
        <v>395</v>
      </c>
      <c r="E11" s="24">
        <v>50000</v>
      </c>
      <c r="F11" s="24"/>
      <c r="G11" s="24"/>
    </row>
    <row r="12" ht="21" customHeight="1" spans="1:7">
      <c r="A12" s="28" t="s">
        <v>30</v>
      </c>
      <c r="B12" s="29" t="s">
        <v>397</v>
      </c>
      <c r="C12" s="29"/>
      <c r="D12" s="30"/>
      <c r="E12" s="24">
        <v>150000</v>
      </c>
      <c r="F12" s="24"/>
      <c r="G12" s="24"/>
    </row>
  </sheetData>
  <mergeCells count="12">
    <mergeCell ref="A1:G1"/>
    <mergeCell ref="A2:G2"/>
    <mergeCell ref="A3:D3"/>
    <mergeCell ref="E4:G4"/>
    <mergeCell ref="A12:D12"/>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疯子。</cp:lastModifiedBy>
  <dcterms:created xsi:type="dcterms:W3CDTF">2026-02-03T10:46:00Z</dcterms:created>
  <dcterms:modified xsi:type="dcterms:W3CDTF">2026-02-04T06:59:59Z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59C0E842B4F84D22B8CF9479AD33B5C0_12</vt:lpwstr>
  </property>
  <property fmtid="{D5CDD505-2E9C-101B-9397-08002B2CF9AE}" pid="3" name="KSOProductBuildVer">
    <vt:lpwstr>2052-12.1.0.24657</vt:lpwstr>
  </property>
  <property fmtid="{D5CDD505-2E9C-101B-9397-08002B2CF9AE}" pid="4" name="CalculationRule">
    <vt:i4>0</vt:i4>
  </property>
</Properties>
</file>