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部门财务收支预算总表01-1" sheetId="1" r:id="rId2"/>
    <sheet name="部门收入预算表01-2" sheetId="2" r:id="rId3"/>
    <sheet name="部门支出预算表01-3" sheetId="3" r:id="rId4"/>
    <sheet name="部门财政拨款收支预算总表02-1" sheetId="4" r:id="rId5"/>
    <sheet name="一般公共预算支出预算表02-2" sheetId="5" r:id="rId6"/>
    <sheet name="一般公共预算“三公”经费支出预算表03" sheetId="6" r:id="rId7"/>
    <sheet name="部门基本支出预算表04" sheetId="7" r:id="rId8"/>
    <sheet name="部门项目支出预算表05-1" sheetId="8" r:id="rId9"/>
    <sheet name="部门项目支出绩效目标表05-2" sheetId="9" r:id="rId10"/>
    <sheet name="部门政府性基金预算支出预算表06" sheetId="10" r:id="rId11"/>
    <sheet name="部门政府采购预算表07" sheetId="11" r:id="rId12"/>
    <sheet name="部门政府购买服务预算表08" sheetId="12" r:id="rId13"/>
    <sheet name="市对下转移支付预算表09-1" sheetId="13" r:id="rId14"/>
    <sheet name="市对下转移支付绩效目标表09-2" sheetId="14" r:id="rId15"/>
    <sheet name="新增资产配置表10" sheetId="15" r:id="rId16"/>
    <sheet name="上级补助项目支出预算表11" sheetId="16" r:id="rId17"/>
    <sheet name="部门项目中期规划预算表12" sheetId="17" r:id="rId18"/>
  </sheets>
  <calcPr calcId="0" iterate="0" iterateCount="100" iterateDelta="0.001"/>
</workbook>
</file>

<file path=xl/sharedStrings.xml><?xml version="1.0" encoding="utf-8"?>
<sst xmlns="http://schemas.openxmlformats.org/spreadsheetml/2006/main" count="6007" uniqueCount="1293">
  <si>
    <t>预算01-1表</t>
  </si>
  <si>
    <t>2026年财务收支预算总表部门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</si>
  <si>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</si>
  <si>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</si>
  <si>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</si>
  <si>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</si>
  <si>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</si>
  <si>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</si>
  <si>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</si>
  <si>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</si>
  <si>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</si>
  <si>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</si>
  <si>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</si>
  <si>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</si>
  <si>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</si>
  <si>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</si>
  <si>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</si>
  <si>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</si>
  <si>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</si>
  <si>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</si>
  <si>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</si>
  <si>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</si>
  <si>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</si>
  <si>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</si>
  <si>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</si>
  <si>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</si>
  <si>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</si>
  <si>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</si>
  <si>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</si>
  <si>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</si>
  <si>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</si>
  <si>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</si>
  <si>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</si>
  <si>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</si>
  <si>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</si>
  <si>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</si>
  <si>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</si>
  <si>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</si>
  <si>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</si>
  <si>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</si>
  <si>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</si>
  <si>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</si>
  <si>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</si>
  <si>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</si>
  <si>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</si>
  <si>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</si>
  <si>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</si>
  <si>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</si>
  <si>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</si>
  <si>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</si>
  <si>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</si>
  <si>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</si>
  <si>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</si>
  <si>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</si>
  <si>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</si>
  <si>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</si>
  <si>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</si>
  <si>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</si>
  <si>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</si>
  <si>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</si>
  <si>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</si>
  <si>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</si>
  <si>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</si>
  <si>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169</t>
  </si>
  <si>
    <t>玉溪市林业和草原局</t>
  </si>
  <si>
    <t>169008</t>
  </si>
  <si>
    <t>云南元江国家级自然保护区管护局</t>
  </si>
  <si>
    <t>169001</t>
  </si>
  <si>
    <t>169005</t>
  </si>
  <si>
    <t>玉溪市林木种苗工作站</t>
  </si>
  <si>
    <t>169006</t>
  </si>
  <si>
    <t>玉溪市红塔山自然保护区管护局</t>
  </si>
  <si>
    <t>169007</t>
  </si>
  <si>
    <t>玉溪市玉白顶自然保护区管护局</t>
  </si>
  <si>
    <t>169009</t>
  </si>
  <si>
    <t>云南哀牢山国家级自然保护区新平管护局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</si>
  <si>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</si>
  <si>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</si>
  <si>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</si>
  <si>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</si>
  <si>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</si>
  <si>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</si>
  <si>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</si>
  <si>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</si>
  <si>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</si>
  <si>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</si>
  <si>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</si>
  <si>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</si>
  <si>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</si>
  <si>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</si>
  <si>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20106</t>
  </si>
  <si>
    <t>2010699</t>
  </si>
  <si>
    <t>20132</t>
  </si>
  <si>
    <t>2013299</t>
  </si>
  <si>
    <t>206</t>
  </si>
  <si>
    <t>20604</t>
  </si>
  <si>
    <t>2060499</t>
  </si>
  <si>
    <t>208</t>
  </si>
  <si>
    <t>20805</t>
  </si>
  <si>
    <t>2080501</t>
  </si>
  <si>
    <t>2080502</t>
  </si>
  <si>
    <t>2080505</t>
  </si>
  <si>
    <t>2080506</t>
  </si>
  <si>
    <t>20808</t>
  </si>
  <si>
    <t>2080801</t>
  </si>
  <si>
    <t>210</t>
  </si>
  <si>
    <t>21011</t>
  </si>
  <si>
    <t>2101101</t>
  </si>
  <si>
    <t>2101102</t>
  </si>
  <si>
    <t>2101103</t>
  </si>
  <si>
    <t>2101199</t>
  </si>
  <si>
    <t>211</t>
  </si>
  <si>
    <t>21101</t>
  </si>
  <si>
    <t>2110199</t>
  </si>
  <si>
    <t>21104</t>
  </si>
  <si>
    <t>2110401</t>
  </si>
  <si>
    <t>2110406</t>
  </si>
  <si>
    <t>2110499</t>
  </si>
  <si>
    <t>21105</t>
  </si>
  <si>
    <t>2110501</t>
  </si>
  <si>
    <t>2110599</t>
  </si>
  <si>
    <t>21107</t>
  </si>
  <si>
    <t>2110799</t>
  </si>
  <si>
    <t>213</t>
  </si>
  <si>
    <t>21301</t>
  </si>
  <si>
    <t>2130104</t>
  </si>
  <si>
    <t>21302</t>
  </si>
  <si>
    <t>2130201</t>
  </si>
  <si>
    <t>2130204</t>
  </si>
  <si>
    <t>2130205</t>
  </si>
  <si>
    <t>2130206</t>
  </si>
  <si>
    <t>2130207</t>
  </si>
  <si>
    <t>2130209</t>
  </si>
  <si>
    <t>2130211</t>
  </si>
  <si>
    <t>2130221</t>
  </si>
  <si>
    <t>2130234</t>
  </si>
  <si>
    <t>2130238</t>
  </si>
  <si>
    <t>2130299</t>
  </si>
  <si>
    <t>21308</t>
  </si>
  <si>
    <t>2130803</t>
  </si>
  <si>
    <t>221</t>
  </si>
  <si>
    <t>22102</t>
  </si>
  <si>
    <t>2210201</t>
  </si>
  <si>
    <t>2210203</t>
  </si>
  <si>
    <t>230</t>
  </si>
  <si>
    <t>23002</t>
  </si>
  <si>
    <t>2300231</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</si>
  <si>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</si>
  <si>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</si>
  <si>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</si>
  <si>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</si>
  <si>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</si>
  <si>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</si>
  <si>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</si>
  <si>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</si>
  <si>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</si>
  <si>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</si>
  <si>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</si>
  <si>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</si>
  <si>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</si>
  <si>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</si>
  <si>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</si>
  <si>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</si>
  <si>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</si>
  <si>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</si>
  <si>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</si>
  <si>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</si>
  <si>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</si>
  <si>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</si>
  <si>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</si>
  <si>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</si>
  <si>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</si>
  <si>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</si>
  <si>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</si>
  <si>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</si>
  <si>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</si>
  <si>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</si>
  <si>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</si>
  <si>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</si>
  <si>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</si>
  <si>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</si>
  <si>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</si>
  <si>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</si>
  <si>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</si>
  <si>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</si>
  <si>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</si>
  <si>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</si>
  <si>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</si>
  <si>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</si>
  <si>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</si>
  <si>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</si>
  <si>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</si>
  <si>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530400210000000627740</t>
  </si>
  <si>
    <t>行政人员工资支出</t>
  </si>
  <si>
    <t>行政运行</t>
  </si>
  <si>
    <t>30101</t>
  </si>
  <si>
    <t>基本工资</t>
  </si>
  <si>
    <t>30102</t>
  </si>
  <si>
    <t>津贴补贴</t>
  </si>
  <si>
    <t>购房补贴</t>
  </si>
  <si>
    <t>530400210000000627741</t>
  </si>
  <si>
    <t>事业人员工资支出</t>
  </si>
  <si>
    <t>事业机构</t>
  </si>
  <si>
    <t>30107</t>
  </si>
  <si>
    <t>绩效工资</t>
  </si>
  <si>
    <t>530400210000000627742</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</si>
  <si>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</si>
  <si>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</si>
  <si>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</si>
  <si>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</si>
  <si>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</si>
  <si>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</si>
  <si>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</si>
  <si>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</si>
  <si>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</si>
  <si>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</si>
  <si>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</si>
  <si>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</si>
  <si>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30112</t>
  </si>
  <si>
    <t>其他社会保障缴费</t>
  </si>
  <si>
    <t>530400210000000627743</t>
  </si>
  <si>
    <t>住房公积金</t>
  </si>
  <si>
    <t>30113</t>
  </si>
  <si>
    <t>530400210000000627744</t>
  </si>
  <si>
    <t>对个人和家庭的补助</t>
  </si>
  <si>
    <t>行政单位离退休</t>
  </si>
  <si>
    <t>30305</t>
  </si>
  <si>
    <t>生活补助</t>
  </si>
  <si>
    <t>事业单位离退休</t>
  </si>
  <si>
    <t>530400210000000627745</t>
  </si>
  <si>
    <t>其他工资福利支出</t>
  </si>
  <si>
    <t>30103</t>
  </si>
  <si>
    <t>奖金</t>
  </si>
  <si>
    <t>530400210000000627747</t>
  </si>
  <si>
    <t>公车购置及运维费</t>
  </si>
  <si>
    <t>30231</t>
  </si>
  <si>
    <t>公务用车运行维护费</t>
  </si>
  <si>
    <t>530400210000000627748</t>
  </si>
  <si>
    <t>行政人员公务交通补贴</t>
  </si>
  <si>
    <t>30239</t>
  </si>
  <si>
    <t>其他交通费用</t>
  </si>
  <si>
    <t>530400210000000627749</t>
  </si>
  <si>
    <t>工会经费</t>
  </si>
  <si>
    <t>30228</t>
  </si>
  <si>
    <t>530400210000000627751</t>
  </si>
  <si>
    <t>一般公用经费</t>
  </si>
  <si>
    <t>30299</t>
  </si>
  <si>
    <t>其他商品和服务支出</t>
  </si>
  <si>
    <t>30201</t>
  </si>
  <si>
    <t>办公费</t>
  </si>
  <si>
    <t>30205</t>
  </si>
  <si>
    <t>水费</t>
  </si>
  <si>
    <t>30206</t>
  </si>
  <si>
    <t>电费</t>
  </si>
  <si>
    <t>30213</t>
  </si>
  <si>
    <t>维修（护）费</t>
  </si>
  <si>
    <t>30214</t>
  </si>
  <si>
    <t>租赁费</t>
  </si>
  <si>
    <t>30215</t>
  </si>
  <si>
    <t>会议费</t>
  </si>
  <si>
    <t>30240</t>
  </si>
  <si>
    <t>税金及附加费用</t>
  </si>
  <si>
    <t>30211</t>
  </si>
  <si>
    <t>差旅费</t>
  </si>
  <si>
    <t>30216</t>
  </si>
  <si>
    <t>培训费</t>
  </si>
  <si>
    <t>30227</t>
  </si>
  <si>
    <t>委托业务费</t>
  </si>
  <si>
    <t>530400221100000636357</t>
  </si>
  <si>
    <t>30217</t>
  </si>
  <si>
    <t>530400231100001834069</t>
  </si>
  <si>
    <t>事业人员三等功及优秀奖</t>
  </si>
  <si>
    <t>530400241100002091110</t>
  </si>
  <si>
    <t>年终一次性奖金</t>
  </si>
  <si>
    <t>530400241100002092079</t>
  </si>
  <si>
    <t>奖励性绩效工资（工资部分）资金</t>
  </si>
  <si>
    <t>530400241100002093939</t>
  </si>
  <si>
    <t>机关后勤购买服务经费</t>
  </si>
  <si>
    <t>530400241100002096642</t>
  </si>
  <si>
    <t>工作业务经费</t>
  </si>
  <si>
    <t>530400241100002945931</t>
  </si>
  <si>
    <t>退休人员年终一次性奖金经费</t>
  </si>
  <si>
    <t>530400241100003122472</t>
  </si>
  <si>
    <t>奖励性绩效工资（高于部分）经费</t>
  </si>
  <si>
    <t>530400241100003264692</t>
  </si>
  <si>
    <t>死亡一次性抚恤金及丧葬经费</t>
  </si>
  <si>
    <t>死亡抚恤</t>
  </si>
  <si>
    <t>30304</t>
  </si>
  <si>
    <t>抚恤金</t>
  </si>
  <si>
    <t>530400251100003842584</t>
  </si>
  <si>
    <t>物业管理费</t>
  </si>
  <si>
    <t>30209</t>
  </si>
  <si>
    <t>530400251100004335597</t>
  </si>
  <si>
    <t>行政人员嘉奖或记功奖励经费</t>
  </si>
  <si>
    <t>530400251100004449711</t>
  </si>
  <si>
    <t>人才公寓租赁经费</t>
  </si>
  <si>
    <t>其他组织事务支出</t>
  </si>
  <si>
    <t>530400261100004907200</t>
  </si>
  <si>
    <t>市直单位医疗照顾人员经费</t>
  </si>
  <si>
    <t>30307</t>
  </si>
  <si>
    <t>医疗费补助</t>
  </si>
  <si>
    <t>530400261100004916680</t>
  </si>
  <si>
    <t>职业年金记实经费</t>
  </si>
  <si>
    <t>机关事业单位职业年金缴费支出</t>
  </si>
  <si>
    <t>30109</t>
  </si>
  <si>
    <t>职业年金缴费</t>
  </si>
  <si>
    <t>530400261100005079833</t>
  </si>
  <si>
    <t>玉溪市林业和草原局机关事业单位职工遗属生活补助经费</t>
  </si>
  <si>
    <t>530400210000000630179</t>
  </si>
  <si>
    <t>530400210000000630180</t>
  </si>
  <si>
    <t>530400210000000630181</t>
  </si>
  <si>
    <t>530400210000000630182</t>
  </si>
  <si>
    <t>530400210000000630184</t>
  </si>
  <si>
    <t>530400210000000630185</t>
  </si>
  <si>
    <t>530400210000000630186</t>
  </si>
  <si>
    <t>30207</t>
  </si>
  <si>
    <t>邮电费</t>
  </si>
  <si>
    <t>31002</t>
  </si>
  <si>
    <t>办公设备购置</t>
  </si>
  <si>
    <t>530400241100002111887</t>
  </si>
  <si>
    <t>奖励性绩效工资（工资部分）经费</t>
  </si>
  <si>
    <t>530400241100002111940</t>
  </si>
  <si>
    <t>530400251100003847270</t>
  </si>
  <si>
    <t>530400261100005157689</t>
  </si>
  <si>
    <t>市种苗站遗属生活补助经费</t>
  </si>
  <si>
    <t>530400210000000627438</t>
  </si>
  <si>
    <t>530400210000000627439</t>
  </si>
  <si>
    <t>530400210000000627440</t>
  </si>
  <si>
    <t>530400210000000627441</t>
  </si>
  <si>
    <t>530400210000000627444</t>
  </si>
  <si>
    <t>530400210000000627445</t>
  </si>
  <si>
    <t>530400210000000627446</t>
  </si>
  <si>
    <t>530400221100000618699</t>
  </si>
  <si>
    <t>530400241100002092282</t>
  </si>
  <si>
    <t>编外临聘人员经费</t>
  </si>
  <si>
    <t>30199</t>
  </si>
  <si>
    <t>530400241100002092502</t>
  </si>
  <si>
    <t>530400241100002092742</t>
  </si>
  <si>
    <t>530400261100004905687</t>
  </si>
  <si>
    <t>职业年金实记经费</t>
  </si>
  <si>
    <t>530400261100004905710</t>
  </si>
  <si>
    <t>市直单位医疗照顾人员门诊医疗统筹补助经费</t>
  </si>
  <si>
    <t>530400210000000625765</t>
  </si>
  <si>
    <t>530400210000000625766</t>
  </si>
  <si>
    <t>530400210000000625767</t>
  </si>
  <si>
    <t>530400210000000625768</t>
  </si>
  <si>
    <t>530400210000000625771</t>
  </si>
  <si>
    <t>530400210000000625772</t>
  </si>
  <si>
    <t>530400210000000625773</t>
  </si>
  <si>
    <t>30218</t>
  </si>
  <si>
    <t>专用材料费</t>
  </si>
  <si>
    <t>530400221100000620538</t>
  </si>
  <si>
    <t>530400241100002110020</t>
  </si>
  <si>
    <t>530400241100002112754</t>
  </si>
  <si>
    <t>530400241100002112801</t>
  </si>
  <si>
    <t>530400261100005148129</t>
  </si>
  <si>
    <t>遗属补助资金</t>
  </si>
  <si>
    <t>530400221100000559236</t>
  </si>
  <si>
    <t>530400221100000559237</t>
  </si>
  <si>
    <t>530400221100000559238</t>
  </si>
  <si>
    <t>530400221100000559239</t>
  </si>
  <si>
    <t>530400221100000559241</t>
  </si>
  <si>
    <t>530400221100000559242</t>
  </si>
  <si>
    <t>530400221100000559243</t>
  </si>
  <si>
    <t>530400221100000559244</t>
  </si>
  <si>
    <t>30204</t>
  </si>
  <si>
    <t>手续费</t>
  </si>
  <si>
    <t>30226</t>
  </si>
  <si>
    <t>劳务费</t>
  </si>
  <si>
    <t>530400241100002240036</t>
  </si>
  <si>
    <t>奖励性绩效工资（工资部分）补助资金</t>
  </si>
  <si>
    <t>530400241100002360206</t>
  </si>
  <si>
    <t>编外临聘人员补助经费</t>
  </si>
  <si>
    <t>530400251100003552316</t>
  </si>
  <si>
    <t>奖励性绩效工资（高于部分）补助经费</t>
  </si>
  <si>
    <t>530400251100004609473</t>
  </si>
  <si>
    <t>530400221100000636928</t>
  </si>
  <si>
    <t>530400221100000636929</t>
  </si>
  <si>
    <t>530400221100000636930</t>
  </si>
  <si>
    <t>530400221100000636931</t>
  </si>
  <si>
    <t>530400221100000636946</t>
  </si>
  <si>
    <t>530400221100000636947</t>
  </si>
  <si>
    <t>530400221100000636948</t>
  </si>
  <si>
    <t>530400221100000636949</t>
  </si>
  <si>
    <t>530400241100002382080</t>
  </si>
  <si>
    <t>530400241100002382835</t>
  </si>
  <si>
    <t>530400241100002382839</t>
  </si>
  <si>
    <t>奖励性绩效工资（高于部分）资金</t>
  </si>
  <si>
    <t>预算05-1表</t>
  </si>
  <si>
    <t>2026年部门项目支出预算表</t>
  </si>
  <si>
    <t>项目分类</t>
  </si>
  <si>
    <t>项目单位</t>
  </si>
  <si>
    <t>本年拨款</t>
  </si>
  <si>
    <t>单位资金</t>
  </si>
  <si>
    <t>其中：本次下达</t>
  </si>
  <si>
    <t>玉溪市滇中山地石漠化综合治理补助经费</t>
  </si>
  <si>
    <t>事业发展类</t>
  </si>
  <si>
    <t>530400221100001053010</t>
  </si>
  <si>
    <t>其他风沙荒漠治理支出</t>
  </si>
  <si>
    <t>机关事业单位职工遗属生活补助经费</t>
  </si>
  <si>
    <t>民生类</t>
  </si>
  <si>
    <t>530400231100001182224</t>
  </si>
  <si>
    <t>省级陡坡地生态治理及退耕还林补助经费</t>
  </si>
  <si>
    <t>530400231100001831263</t>
  </si>
  <si>
    <t>退耕还林还草</t>
  </si>
  <si>
    <t>玉溪市滇中山地石漠化综合治理补助（中央）经费</t>
  </si>
  <si>
    <t>专项业务类</t>
  </si>
  <si>
    <t>530400231100001937546</t>
  </si>
  <si>
    <t>政策性森林保险中央及省级配套专项经费</t>
  </si>
  <si>
    <t>530400241100002448024</t>
  </si>
  <si>
    <t>农业保险保费补贴</t>
  </si>
  <si>
    <t>古树名木抢救复壮项目专项资金</t>
  </si>
  <si>
    <t>530400241100002481612</t>
  </si>
  <si>
    <t>其他自然生态保护支出</t>
  </si>
  <si>
    <t>玉溪市乡土樱花良种高效培育技术标准化推广示范资金</t>
  </si>
  <si>
    <t>530400241100002501714</t>
  </si>
  <si>
    <t>技术推广与转化</t>
  </si>
  <si>
    <t>30202</t>
  </si>
  <si>
    <t>印刷费</t>
  </si>
  <si>
    <t>玉溪市滇中山地石漠化综合治理（2024年）补助经费</t>
  </si>
  <si>
    <t>530400241100003013855</t>
  </si>
  <si>
    <t>古树名木抢救复壮项目（第二批）专项资金</t>
  </si>
  <si>
    <t>530400241100003063069</t>
  </si>
  <si>
    <t>玉溪市野生动物公众责任保险上级补助经费</t>
  </si>
  <si>
    <t>530400241100003250012</t>
  </si>
  <si>
    <t>其他林业和草原支出</t>
  </si>
  <si>
    <t>国土绿化落地上图省级补助经费</t>
  </si>
  <si>
    <t>530400241100003363564</t>
  </si>
  <si>
    <t>玉溪市2025年元江流域蜂虎及栖息地调查资金</t>
  </si>
  <si>
    <t>530400251100003860920</t>
  </si>
  <si>
    <t>提前下达（至市林草局）2025年省级森林防火经费</t>
  </si>
  <si>
    <t>530400251100003882396</t>
  </si>
  <si>
    <t>林业草原防灾减灾</t>
  </si>
  <si>
    <t>2024年森林资源管护业务补助经费</t>
  </si>
  <si>
    <t>530400251100003911724</t>
  </si>
  <si>
    <t>森林生态效益补偿</t>
  </si>
  <si>
    <t>2025年中央财政森林草原防火项目（本级）资金</t>
  </si>
  <si>
    <t>530400251100004129581</t>
  </si>
  <si>
    <t>31003</t>
  </si>
  <si>
    <t>专用设备购置</t>
  </si>
  <si>
    <t>玉溪林下仿野生天麻栽培技术示范项目经费</t>
  </si>
  <si>
    <t>530400251100004132009</t>
  </si>
  <si>
    <t>2024年第四批中央财政林业草原生态保护恢复资金早期火情处置能力提升项目资金</t>
  </si>
  <si>
    <t>530400251100004253308</t>
  </si>
  <si>
    <t>四旁植树造林项目经费</t>
  </si>
  <si>
    <t>530400251100004263794</t>
  </si>
  <si>
    <t>2025年中央财政林草湿综合监测（普查）补助资金</t>
  </si>
  <si>
    <t>530400251100004267118</t>
  </si>
  <si>
    <t>森林资源管理</t>
  </si>
  <si>
    <t>玉溪市2024年度第二批中央财政森林修复（2024年第四批生态保护恢复）项目资金</t>
  </si>
  <si>
    <t>530400251100004291520</t>
  </si>
  <si>
    <t>其他森林保护修复支出</t>
  </si>
  <si>
    <t>2025年其他国土绿化项目补助资金</t>
  </si>
  <si>
    <t>530400251100004410905</t>
  </si>
  <si>
    <t>森林资源培育</t>
  </si>
  <si>
    <t>四旁植树补助资金</t>
  </si>
  <si>
    <t>530400251100004411597</t>
  </si>
  <si>
    <t>2025年森林抚育和森林可持续经营项目资金</t>
  </si>
  <si>
    <t>530400251100004434478</t>
  </si>
  <si>
    <t>玉溪市2025年森林资源管护业务经费</t>
  </si>
  <si>
    <t>530400251100004437903</t>
  </si>
  <si>
    <t>玉溪市绿孔雀及栖息地保护修复项目资金</t>
  </si>
  <si>
    <t>530400251100004438780</t>
  </si>
  <si>
    <t>自然保护地</t>
  </si>
  <si>
    <t>30901</t>
  </si>
  <si>
    <t>房屋建筑物购建</t>
  </si>
  <si>
    <t>30903</t>
  </si>
  <si>
    <t>30905</t>
  </si>
  <si>
    <t>基础设施建设</t>
  </si>
  <si>
    <t>30999</t>
  </si>
  <si>
    <t>其他基本建设支出</t>
  </si>
  <si>
    <t>云南省红河流域国土绿化示范项目省级配套经费</t>
  </si>
  <si>
    <t>530400251100004591940</t>
  </si>
  <si>
    <t>31005</t>
  </si>
  <si>
    <t>国土绿化重点项目储备业务经费</t>
  </si>
  <si>
    <t>530400251100004593501</t>
  </si>
  <si>
    <t>2025年林草行政执法补助资金</t>
  </si>
  <si>
    <t>530400251100004595212</t>
  </si>
  <si>
    <t>自有资金利息经费</t>
  </si>
  <si>
    <t>530400251100004602004</t>
  </si>
  <si>
    <t>应用完整的生态系统方法加强云南省具有全球重要生物多样性走廊项目前期工作经费</t>
  </si>
  <si>
    <t>530400251100004723732</t>
  </si>
  <si>
    <t>其他财政事务支出</t>
  </si>
  <si>
    <t>古树名木抢救复壮配套经费</t>
  </si>
  <si>
    <t>530400261100004895600</t>
  </si>
  <si>
    <t>动植物保护</t>
  </si>
  <si>
    <t>2026年玉溪市直部门（驻玉单位）义务植树捐资折抵造林项目经费</t>
  </si>
  <si>
    <t>530400261100004898343</t>
  </si>
  <si>
    <t>滇中山地石漠化项目补助经费</t>
  </si>
  <si>
    <t>530400261100004898580</t>
  </si>
  <si>
    <t>2025年玉溪市直部门（驻玉单位）义务植树捐资折抵造林项目管护经费</t>
  </si>
  <si>
    <t>530400261100004899209</t>
  </si>
  <si>
    <t>玉溪市直部门（驻玉单位）捐资折抵义务植树项目经费</t>
  </si>
  <si>
    <t>530400261100004901301</t>
  </si>
  <si>
    <t>玉溪市“十五五”竹产业发展规划编制经费</t>
  </si>
  <si>
    <t>530400261100004907936</t>
  </si>
  <si>
    <t>产业化管理</t>
  </si>
  <si>
    <t>云南省玉溪市森林草原防灭火专业设施建设项目可研及初设服务采购经费</t>
  </si>
  <si>
    <t>530400261100004908738</t>
  </si>
  <si>
    <t>森林防火专项经费</t>
  </si>
  <si>
    <t>530400261100004909676</t>
  </si>
  <si>
    <t>玉溪市森林防火“三.三”制专项经费</t>
  </si>
  <si>
    <t>530400261100004917436</t>
  </si>
  <si>
    <t>39999</t>
  </si>
  <si>
    <t>玉溪市2026年林草产业发展招商项目经费</t>
  </si>
  <si>
    <t>530400261100004938132</t>
  </si>
  <si>
    <t>玉溪市2025年中央财政其他国土绿化项目乡村四旁植树项目经费</t>
  </si>
  <si>
    <t>530400261100004939229</t>
  </si>
  <si>
    <t>玉溪市林草资源保护与产业发展综合宣传项目经费</t>
  </si>
  <si>
    <t>530400261100004939283</t>
  </si>
  <si>
    <t>林长制公示牌制作及林长制宣传项目经费</t>
  </si>
  <si>
    <t>530400261100004939645</t>
  </si>
  <si>
    <t>玉溪市林权流转交易平台升级开发及运维推广项目经费</t>
  </si>
  <si>
    <t>530400261100004939665</t>
  </si>
  <si>
    <t>玉溪市野生动物公众责任保险专项经费</t>
  </si>
  <si>
    <t>530400261100004969815</t>
  </si>
  <si>
    <t>政策性森林火灾保险补助经费</t>
  </si>
  <si>
    <t>530400261100004975282</t>
  </si>
  <si>
    <t>对下云南省澄江市抚仙湖国有林场中央财政衔接推进乡村振兴欠发达国有林场巩固提升项目资金</t>
  </si>
  <si>
    <t>530400261100005169790</t>
  </si>
  <si>
    <t>巩固脱贫攻坚成果衔接乡村振兴转移支付支出</t>
  </si>
  <si>
    <t>云南省元江县乳油木、椰枣国家林木种质资源库建设项目资金</t>
  </si>
  <si>
    <t>530400251100004437340</t>
  </si>
  <si>
    <t>三.三制配套森林防火专项经费</t>
  </si>
  <si>
    <t>530400210000000625802</t>
  </si>
  <si>
    <t>530400210000000625852</t>
  </si>
  <si>
    <t>30225</t>
  </si>
  <si>
    <t>专用燃料费</t>
  </si>
  <si>
    <t>530400231100001185929</t>
  </si>
  <si>
    <t>公益林天然林森林生态保护修复补偿经费</t>
  </si>
  <si>
    <t>530400251100004437593</t>
  </si>
  <si>
    <t>其他环境保护管理事务支出</t>
  </si>
  <si>
    <t>玉白顶自然保护区管护局2025年公益林天然林森林生态保护修复补偿资金</t>
  </si>
  <si>
    <t>530400251100004437228</t>
  </si>
  <si>
    <t>森林管护</t>
  </si>
  <si>
    <t>云南玉溪玉白顶自然保护区2026年能力建设补助资金</t>
  </si>
  <si>
    <t>530400251100004593412</t>
  </si>
  <si>
    <t>2025年公益林天然林森林生态保护修复补偿资金</t>
  </si>
  <si>
    <t>530400251100004619796</t>
  </si>
  <si>
    <t>玉溪市玉白顶自然保护区管护局森林防火专项经费</t>
  </si>
  <si>
    <t>530400261100004885947</t>
  </si>
  <si>
    <t>玉溪市玉白顶自然保护区管护局防汛抗旱救灾保障项目经费</t>
  </si>
  <si>
    <t>530400261100004902125</t>
  </si>
  <si>
    <t>偿还2017年以来历史欠债专项经费</t>
  </si>
  <si>
    <t>530400261100005111586</t>
  </si>
  <si>
    <t>国家级国有林场服务集体林权制度改革试点林场专项经费</t>
  </si>
  <si>
    <t>530400261100005112484</t>
  </si>
  <si>
    <t>三·三制配套森林防火专项经费</t>
  </si>
  <si>
    <t>530400261100005131190</t>
  </si>
  <si>
    <t>凤凰路18号房屋除险修缮项目预算经费</t>
  </si>
  <si>
    <t>530400261100005132635</t>
  </si>
  <si>
    <t>事业运行</t>
  </si>
  <si>
    <t>防灾减灾救灾应急保障项目经费</t>
  </si>
  <si>
    <t>530400261100005132755</t>
  </si>
  <si>
    <t>530400221100000212333</t>
  </si>
  <si>
    <t>森林防火“三三制”专项经费</t>
  </si>
  <si>
    <t>530400231100001126291</t>
  </si>
  <si>
    <t>530400251100003409620</t>
  </si>
  <si>
    <t>2025年中央财政林业草原生态保护恢复专项资金</t>
  </si>
  <si>
    <t>530400251100003863399</t>
  </si>
  <si>
    <t>生态保护</t>
  </si>
  <si>
    <t>2024年中央财政森林生态效益（管护费）补助资金</t>
  </si>
  <si>
    <t>530400251100003921940</t>
  </si>
  <si>
    <t>元江保护区2025年第二批中央财政林业草原生态保护恢复专项资金</t>
  </si>
  <si>
    <t>530400251100004407655</t>
  </si>
  <si>
    <t>2025年国家级公益林管护费补助资金</t>
  </si>
  <si>
    <t>530400251100004438116</t>
  </si>
  <si>
    <t>2025年国家级公益林管护费省级配套补助资金</t>
  </si>
  <si>
    <t>530400251100004619546</t>
  </si>
  <si>
    <t>530400221100000212552</t>
  </si>
  <si>
    <t>天保工程管护经费</t>
  </si>
  <si>
    <t>530400221100000673939</t>
  </si>
  <si>
    <t>森林防火“三·三”制专项经费</t>
  </si>
  <si>
    <t>530400231100001182518</t>
  </si>
  <si>
    <t>遗属生活补助经费</t>
  </si>
  <si>
    <t>530400231100001192102</t>
  </si>
  <si>
    <t>蚂蚁森林云南省绿色环境发展资金会新平县西南桦人工造林项目经费</t>
  </si>
  <si>
    <t>530400251100003758810</t>
  </si>
  <si>
    <t>中央财政林业草原生态保护恢复资金国家级保护区补助项目经费</t>
  </si>
  <si>
    <t>530400251100003878689</t>
  </si>
  <si>
    <t>云南哀牢山国家级自然保护区保护及监测设施建设项目资金</t>
  </si>
  <si>
    <t>530400251100004437187</t>
  </si>
  <si>
    <t>30913</t>
  </si>
  <si>
    <t>蚂蚁森林云南省绿色环境发展基金会新平县西黑冠长臂猿栖息地修复造林项目资金</t>
  </si>
  <si>
    <t>530400251100004501032</t>
  </si>
  <si>
    <t>第二批天保管护经费</t>
  </si>
  <si>
    <t>530400251100004623587</t>
  </si>
  <si>
    <t>漠沙片区等西黑冠长臂猿栖息地修复造林项目资金</t>
  </si>
  <si>
    <t>530400261100005150149</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</si>
  <si>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</si>
  <si>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</si>
  <si>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</si>
  <si>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</si>
  <si>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</si>
  <si>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</si>
  <si>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</si>
  <si>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</si>
  <si>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</si>
  <si>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</si>
  <si>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</si>
  <si>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</si>
  <si>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</si>
  <si>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现整个项目全部实施面积174300亩已通过市级初验并进入管护期，2026年将对任务面积内的所有地块进行抚育管护，同时安排专人开展定期巡护，巩固现有造林成果，确保2026年年末管护期年度检查验收时苗木保存率达85%；当年抚育管护期内巡护员在巡护过程中对村民在作业区内放牧的行为进行劝离，一定程度上减少放牧行为对项目保存的影响，宣传本项目实施的意义，提升群众的满意度，为将来生态治理、造林绿化奠定基础。</t>
  </si>
  <si>
    <t>产出指标</t>
  </si>
  <si>
    <t>数量指标</t>
  </si>
  <si>
    <t>滇中山地石漠化综合治理项目监理报告</t>
  </si>
  <si>
    <t>=</t>
  </si>
  <si>
    <t>174300</t>
  </si>
  <si>
    <t>亩</t>
  </si>
  <si>
    <t>定量指标</t>
  </si>
  <si>
    <t>当年管护期任务面积。</t>
  </si>
  <si>
    <t>质量指标</t>
  </si>
  <si>
    <t>建设项目验收合格率</t>
  </si>
  <si>
    <t>&gt;=</t>
  </si>
  <si>
    <t>85</t>
  </si>
  <si>
    <t>%</t>
  </si>
  <si>
    <t>2026年管护期满后项目管护期年度验收情况</t>
  </si>
  <si>
    <t>时效指标</t>
  </si>
  <si>
    <t>管护任务完成率</t>
  </si>
  <si>
    <t>100</t>
  </si>
  <si>
    <t>2026年第一年管护期满后检查验收管护任务完成率</t>
  </si>
  <si>
    <t>效益指标</t>
  </si>
  <si>
    <t>生态效益</t>
  </si>
  <si>
    <t>石漠化、水土流失治理效果明显</t>
  </si>
  <si>
    <t>是</t>
  </si>
  <si>
    <t>定性指标</t>
  </si>
  <si>
    <t>作业区内石漠化、水土流失治理效果是否显著</t>
  </si>
  <si>
    <t>可持续影响</t>
  </si>
  <si>
    <t>增强自然生态功能</t>
  </si>
  <si>
    <t>反映当年项目实施完成后持续增强自然生态功能的情况。</t>
  </si>
  <si>
    <t>满意度指标</t>
  </si>
  <si>
    <t>服务对象满意度</t>
  </si>
  <si>
    <t>群众满意度</t>
  </si>
  <si>
    <t>实施区域满意度调查</t>
  </si>
  <si>
    <t>2026年需要完成市级林长制公示牌内容更新维护、宣传单、宣传抽纸、宣传购物袋的版面设计及派发。通过项目的实施，完成2026年度林长制工作的宣传，实现全市森林草原等自然生态系统有效保护和综合利用进入全省先进行列，对全市碳达峰、碳中和的贡献率得到体现，林草治理体系和治理能力现代化基本实现，“美丽玉溪”建设工作全面达标。</t>
  </si>
  <si>
    <t>林长制公示牌内容更新维护</t>
  </si>
  <si>
    <t>58</t>
  </si>
  <si>
    <t>块</t>
  </si>
  <si>
    <t>宣传单</t>
  </si>
  <si>
    <t>45000</t>
  </si>
  <si>
    <t>张</t>
  </si>
  <si>
    <t>林长公示牌宣传单</t>
  </si>
  <si>
    <t>林长公示牌验收合格率</t>
  </si>
  <si>
    <t>80</t>
  </si>
  <si>
    <t>社会效益可持续</t>
  </si>
  <si>
    <t>生态、社会效益</t>
  </si>
  <si>
    <t>宣传满意度</t>
  </si>
  <si>
    <t>95</t>
  </si>
  <si>
    <t>林长公示牌宣传满意度</t>
  </si>
  <si>
    <t>成本指标</t>
  </si>
  <si>
    <t>经济成本指标</t>
  </si>
  <si>
    <t>林长公示牌预算</t>
  </si>
  <si>
    <t>&lt;=</t>
  </si>
  <si>
    <t>万元</t>
  </si>
  <si>
    <t>聚焦2026年度任务，精准落实市级财政配套资金718,440.8元，完成对全市1464.26万亩林地（含公益林827.97万亩、商品林636.29万亩）的政策性森林火灾保险投保工作。具体目标为：实现公益林参保面积不低于786.57万亩（参保率≥95%），商品林参保面积不低于445.40万亩（参保率≥70%）；督促承保机构建立绿色理赔通道，确保全年发生的森林火灾保险案件在次年1月15日前结案率达到85%以上。通过本年度工作，为林权所有者提供坚实的风险保障，确保一旦发生灾害，赔款能及时用于灾后造林恢复，有效防止因灾返贫，筑牢生态与民生双重防线。</t>
  </si>
  <si>
    <t>市级财政保费补贴资金下达总额</t>
  </si>
  <si>
    <t>718440.8</t>
  </si>
  <si>
    <t>元</t>
  </si>
  <si>
    <t>2026年度市级财政实际下达至各县（市、区）的保费补贴资金总额。</t>
  </si>
  <si>
    <t>全市林地政策性森林保险参保率</t>
  </si>
  <si>
    <t>已投保林地面积占全市林地总面积的比例。</t>
  </si>
  <si>
    <t>年度火灾保险结案率</t>
  </si>
  <si>
    <t>市级补贴资金下达及时率（3月底前）</t>
  </si>
  <si>
    <t>在2026年3月31日前完成市级补贴资金下达的县（市、区）比例。</t>
  </si>
  <si>
    <t>承保公司年度赔案结案率（次年1月15日前）</t>
  </si>
  <si>
    <t>2027年1月15日前完成2026年度所有火灾案件赔付的比例。</t>
  </si>
  <si>
    <t>灾害恢复造林资金到位及时率</t>
  </si>
  <si>
    <t>保险赔款在规定时间内恢复造林工作。</t>
  </si>
  <si>
    <t>参保林农满意度</t>
  </si>
  <si>
    <t>90</t>
  </si>
  <si>
    <t>通过抽样调查，林权所有者对参保便捷性、理赔效率及政策效果的满意度。</t>
  </si>
  <si>
    <t>通过项目的实施，使玉溪市森林防火基础设施和装备建设明显提升，预防、扑救和保障三大体系建设全面加强，森林火灾损失明显下降，在2026年计划完成云南省玉溪市森林草原防灭火专业设施建设项目可研及初设编制并取得批复。实现森林火灾受害率稳定控制在0.09%以下，专业扑火队伍标准化建设达标率100%，林火预警监测与信息指挥系统覆盖率和运行完好率达100%</t>
  </si>
  <si>
    <t>可行性研究报告分数</t>
  </si>
  <si>
    <t>1.0</t>
  </si>
  <si>
    <t>份</t>
  </si>
  <si>
    <t>在2026年合同约定期限内完成可行性研究报告。</t>
  </si>
  <si>
    <t>成果文件专家评审一次性通过率</t>
  </si>
  <si>
    <t>可行性研究报告在首次专家评审会上获得通过的比例。</t>
  </si>
  <si>
    <t>报告内容完整性</t>
  </si>
  <si>
    <t>可行性研究报告是否完整包含了立项所要求的全部内容模块和法定专项评价。</t>
  </si>
  <si>
    <t>可行性研究报告交付及时率</t>
  </si>
  <si>
    <t>在合同约定内完成报告交付的比例。</t>
  </si>
  <si>
    <t>森林火灾受害率</t>
  </si>
  <si>
    <t>0.09</t>
  </si>
  <si>
    <t>森林火灾受害率是否小于千分之0.9</t>
  </si>
  <si>
    <t>项目前期工作完备度</t>
  </si>
  <si>
    <t>项目前成果满足中央预算内投资项目申报要件的完整程度。</t>
  </si>
  <si>
    <t>使用人员满意度</t>
  </si>
  <si>
    <t>玉溪市林业和草原局作为采购方，对技术服务机构工作质量、沟通效率、响应速度等方面的满意程度。</t>
  </si>
  <si>
    <t>完成2026年度单位自有资金账户产生的全部利息收入上缴工作，上缴金额根据实际发生额及时足额上缴财政。确保利息收入上缴及时率、准确率均达到100%，无滞留、截留现象。完成年度非税收入对账与核算，实现账实相符、账表相符，全面履行财政管理要求。</t>
  </si>
  <si>
    <t>上缴利息收入笔数</t>
  </si>
  <si>
    <t>笔</t>
  </si>
  <si>
    <t>上缴利息收入</t>
  </si>
  <si>
    <t>利息收入上缴率</t>
  </si>
  <si>
    <t>利息收入上缴及时率</t>
  </si>
  <si>
    <t>经济效益</t>
  </si>
  <si>
    <t>非税收入规范管理程度提升</t>
  </si>
  <si>
    <t>显著提升</t>
  </si>
  <si>
    <t>非税收入规范管理程度</t>
  </si>
  <si>
    <t>财政部门对上缴情况满意度</t>
  </si>
  <si>
    <t>扛牢扛实保障民生责任，严格 落实每月按时发放社会救助资金的要求</t>
  </si>
  <si>
    <t>获补对象数</t>
  </si>
  <si>
    <t>人(人次、家)</t>
  </si>
  <si>
    <t>反映获补助人员的数量情况，也适用补贴、资助等形式的补助。</t>
  </si>
  <si>
    <t>兑现准确率</t>
  </si>
  <si>
    <t>反映补助准确发放的情况。
补助兑现准确率=补助兑付额/应付额*100%</t>
  </si>
  <si>
    <t>发放及时率</t>
  </si>
  <si>
    <t>反映发放单位及时发放补助资金的情况。
发放及时率=在时限内发放资金/应发放资金*100%</t>
  </si>
  <si>
    <t>社会效益</t>
  </si>
  <si>
    <t>生活状况改善</t>
  </si>
  <si>
    <t>改善</t>
  </si>
  <si>
    <t>反映补助促进受助对象生活状况改善的情况。</t>
  </si>
  <si>
    <t>生产生活能力提高</t>
  </si>
  <si>
    <t>提高</t>
  </si>
  <si>
    <t>反映补助促进受助对象生产生活能力提高的情况。</t>
  </si>
  <si>
    <t>受益对象满意度</t>
  </si>
  <si>
    <t>反映获补助受益对象的满意程度。</t>
  </si>
  <si>
    <t>完成最后一年管护，持续保持植树造林效果。</t>
  </si>
  <si>
    <t>苗木种植率</t>
  </si>
  <si>
    <t>验收合格率</t>
  </si>
  <si>
    <t>苗木成活率及种植率判定合格率</t>
  </si>
  <si>
    <t>项目如期完工率</t>
  </si>
  <si>
    <t>增加绿化面积</t>
  </si>
  <si>
    <t>周边群众满意度</t>
  </si>
  <si>
    <t>根据《云南省财政厅 云南省林业和草原局关于下达中央财政林业草原改革发展资金（第二批）的通知》（云财资环〔2025〕67号）文件精神，为了能有效改善和保护项目区域的周边环境，使区域内的植被覆盖率提高，减少水土流失面积，提高项目区林地保持水土、涵养水源的能力，2026年计划完成乡村四旁植树0.6万亩；项目建成后，能有效改善和保护项目区域的周边环境，使区域内的植被覆盖率提高，减少水土流失面积，提高项目区林地保持水土、涵养水源的能力，初步形成乔、灌、草多层次结构的森林群落，提升玉溪市生态环境质量，为地方经济持续、快速、健康发展创造良好条件。</t>
  </si>
  <si>
    <t>设计编制完成率</t>
  </si>
  <si>
    <t>6000</t>
  </si>
  <si>
    <t>四旁植树造林面积</t>
  </si>
  <si>
    <t>作业设计编制符合实际</t>
  </si>
  <si>
    <t>造林面积合格率</t>
  </si>
  <si>
    <t>按期完成作业设计编制</t>
  </si>
  <si>
    <t>当期任务完成率</t>
  </si>
  <si>
    <t>带动就业，促进市场经济和林业调查规划产业发展</t>
  </si>
  <si>
    <t>明显</t>
  </si>
  <si>
    <t>生态系统生态效益发挥明显</t>
  </si>
  <si>
    <t>开展古树名木抢救复壮株数59株，一级古树8株，二级古树12株，三级古树39株。涉及3个县区：红塔区、江川区、易门县。计划实施枝条清理、生长环境改良、树腔清理防腐、有害生物管理、树体支撑稳固等抢救复壮保护措施。</t>
  </si>
  <si>
    <t>抢救复壮株数</t>
  </si>
  <si>
    <t>59</t>
  </si>
  <si>
    <t>株</t>
  </si>
  <si>
    <t>完成古树名木抢救复壮株数</t>
  </si>
  <si>
    <t>抢救复壮验收合格率</t>
  </si>
  <si>
    <t>抢救复壮合格率</t>
  </si>
  <si>
    <t>抢救复壮完成及时率</t>
  </si>
  <si>
    <t>增强市民保护古树意识</t>
  </si>
  <si>
    <t>增强</t>
  </si>
  <si>
    <t>提高古树抗性、促进古树生长</t>
  </si>
  <si>
    <t>项目区群众满意度</t>
  </si>
  <si>
    <t>完成植苗任务，确保种植数量和项目质量合格。</t>
  </si>
  <si>
    <t>种植苗木株数</t>
  </si>
  <si>
    <t>义务植树宣传效果</t>
  </si>
  <si>
    <t>在社会各界让义务植树活动起到宣传效果</t>
  </si>
  <si>
    <t>1.完成率=100%，得满分；2.完成率介于60%（含）至100%之间，完成率×指标分值；3.完成率＜60%，不得分。 完成率=实际完成值/目标值*100%</t>
  </si>
  <si>
    <t>2026年完成林权流转交易子系统开发与上线运行，实现平台功能全覆盖，支持全市范围内林权流转信息发布、在线申请、合同电子签署、交易流程监管等功能；完成对市、县、乡三级林草部门及基层工作人员的系统操作培训，确保平台使用率达到80%以上；全年通过平台完成林权流转交易登记不少于5万亩，交易成功率不低于90%；开展不少于3次政策宣传和业务指导活动，群众满意度达到90%以上；建立平台运行维护机制，确保系统安全稳定运行，实现林权流转交易全过程可追溯、可监督，切实提升林地资源配置效率和服务水平。</t>
  </si>
  <si>
    <t>林权流转交易登记量</t>
  </si>
  <si>
    <t>万亩</t>
  </si>
  <si>
    <t>通过平台完成的林权流转交易登记总面积</t>
  </si>
  <si>
    <t>培训覆盖人数</t>
  </si>
  <si>
    <t>200</t>
  </si>
  <si>
    <t>人</t>
  </si>
  <si>
    <t>市、县、乡三级林草工作人员及村组代表培训总人数</t>
  </si>
  <si>
    <t>平台上线运行率</t>
  </si>
  <si>
    <t>项目系统按时上线并稳定运行，实现全市林权流转业务在线办理</t>
  </si>
  <si>
    <t>合同网签规范率</t>
  </si>
  <si>
    <t>平台内电子合同签署符合规范的比例</t>
  </si>
  <si>
    <t>农民增收效果</t>
  </si>
  <si>
    <t>通过平台流转促进农户和集体林地经营收益增加，推动资源变资产</t>
  </si>
  <si>
    <t>林地用途合规率</t>
  </si>
  <si>
    <t>平台流转项目中符合林业规划、生态保护要求的比例</t>
  </si>
  <si>
    <t>2027年平台活跃用户数占2026年注册用户的比例</t>
  </si>
  <si>
    <t>平台服务对象满意度</t>
  </si>
  <si>
    <t>平台使用者对平台满意程度</t>
  </si>
  <si>
    <t xml:space="preserve">完成《玉溪市“十五五”竹产业发展规划》编制，经专家评审修改后报请市政府审议批准，最终成果整理、归档、交付。通过本规划的科学编制和有效实施，预期将实现以下量化、可考核的绩效目标：
（一）产出目标
1.数量目标：
　　计划完成《规划》文本不少于4份，具体为：《规划》（初稿）1份、《规划》（征求意见稿）1份、《规划》（送审稿）1份、《规划》（终稿）1份。
2.质量目标：
　　《规划》（终稿）须通过专家评审并获得市政府正式批复文件。提供专家评审意见书和市政府批复文件视为达标，得满分；未通过评审或未获批复不得分。   
3.时效目标：各阶段文本提交时间不晚于规定节点，具体目标如下： 
（1）《初稿》提交时间在本年6月底前完成；
（2）《征求意见稿》提交时间在本年7月底前完成； 
（3）《送审稿》提交时间在本年7月底前完成；
（4）《终稿》提交时间在本年10月底前完成。
（二）成本目标 
　　将编制总成本控制在预算范围内，并以合同金额和实际发票总额为准。
（三）效益目标
 　规划文本明确实施周期为3年，可持续指导时间≥ 5年。提供规划文本第一页“规划期限”内容作为依据。
（四）满意度目标 
　　面向市直相关部门、县（市、区）林草部门、企业代表及专家发放满意度调查问卷，发放数量≥ 30份，回收有效问卷≥ 25份。满意度得分=（有效问卷平均分 / 100）× 100，目标满意度（满意度得分）≥ 95%。
</t>
  </si>
  <si>
    <t>完成规划编制</t>
  </si>
  <si>
    <t>完成《规划》（初稿、征求意见稿、送审稿、终稿）编制</t>
  </si>
  <si>
    <t>规划编制质量</t>
  </si>
  <si>
    <t>入库</t>
  </si>
  <si>
    <t>规划稿件完成时限</t>
  </si>
  <si>
    <t>规划四个阶段完成时限</t>
  </si>
  <si>
    <t>规划可持续性</t>
  </si>
  <si>
    <t>3年以上</t>
  </si>
  <si>
    <t>《规划》编制满意度指标</t>
  </si>
  <si>
    <t>规划编制成本</t>
  </si>
  <si>
    <t>对上一年度所植苗木进行抚育管护，确保实施效果和生态效益。</t>
  </si>
  <si>
    <t>种植苗木任务完成率</t>
  </si>
  <si>
    <t>宣传义务植树</t>
  </si>
  <si>
    <t>在社会各界对义务植树起到宣传效果</t>
  </si>
  <si>
    <t>“玉溪林草”微信公众号是玉溪市林草局官方公众号，是解读涉林政策，发布和转载权威林草资讯的认证平台。公众号日常以文字配图片的形式进行信息发布，重点内容五类：一是宣传党中央、国务院决策部署和省、市对林草工作的工作要求；二是全市林草工作的情况动态，如宣传林长制、生态建设、森林防灭火、公益林天然林管护、野生动植物湿地保护等；三是宣传林草法规政策，如需广泛周知的重要通知、公告、公示，国家、省、市公开发布的相关法律法规和政策制度及解读；四是配合省林草局、市相关部门转载重点领域工作及重点活动信息；五是宣传林草先进典型，如林草人的故事、优秀工作经验分享等，对林草干部产生示范带动效益。以市林草局现有的宣传资源为基础，全力打造本地林草特色宣传阵地，充分扩大公众号影响力、提高活动知晓率等。每周至少进行一次更新，每次更新2篇级以上信息、资讯。</t>
  </si>
  <si>
    <t>发布信息的篇数</t>
  </si>
  <si>
    <t>&gt;</t>
  </si>
  <si>
    <t>篇</t>
  </si>
  <si>
    <t>每年对外编辑发布原创信息的篇数不低于100篇</t>
  </si>
  <si>
    <t>用户总阅读量</t>
  </si>
  <si>
    <t>500</t>
  </si>
  <si>
    <t>次</t>
  </si>
  <si>
    <t>年度用户点击阅读整篇文章的总次数不少于500次</t>
  </si>
  <si>
    <t>增强市民生态保护意识</t>
  </si>
  <si>
    <t>净增粉丝数量</t>
  </si>
  <si>
    <t>社会公众对林草事业宣传内容及效果的满意程度</t>
  </si>
  <si>
    <t>运维项目总成本</t>
  </si>
  <si>
    <t>运行维护微信公众号的经济成本</t>
  </si>
  <si>
    <t>通过招商引资活动的有效开展，预期将实现以下年度绩效目标：
（一）产出目标
1.数量目标
实现玉溪市2026年林草产业发展招商项目宣传册印刷≥1000本。
2.质量目标
实现玉溪市2026年林草产业发展招商项目宣传视频发布≥1个。
3.时效目标
按时提交玉溪市2026年林草产业发展招商项目宣传册、宣传视频制作与发布。 
（二）成本目标
将招商项目总成本控制在20万元以内（含20万元），并以合同金额和实际发票总额为准。
（三）效益目标
招商项目宣传册、宣传视频可持续指导时间 ≥ 3年，并提供招商项目宣传册、宣传视频内容作为依据。
（四）满意度目标
招商项目宣传册、宣传视频制作满意度指标：满意度≧95%。</t>
  </si>
  <si>
    <t>1000</t>
  </si>
  <si>
    <t>本</t>
  </si>
  <si>
    <t>玉溪市2026年林草产业发展招商项目宣传册印刷数量</t>
  </si>
  <si>
    <t>是否</t>
  </si>
  <si>
    <t>玉溪市2026年林草产业发展招商项目宣传视频发布数量</t>
  </si>
  <si>
    <t>提交玉溪市2026年林草产业发展招商项目宣传册、宣传视频制作与发布的时间</t>
  </si>
  <si>
    <t>年</t>
  </si>
  <si>
    <t xml:space="preserve">招商项目宣传册、宣传视频可持续指导时间 </t>
  </si>
  <si>
    <t>招商项目宣传册、宣传视频制作满意度指标</t>
  </si>
  <si>
    <t>招商项目总成本</t>
  </si>
  <si>
    <t>通过每年森林防火专项经费的投入，全市林地防火任务管护面积实现全覆盖，将加强森林防火预防和扑救、应急体系和地方专业队建设，2026年实现地方专业（半专业）队伍建设全市平均不低于1支/县，市级财政配套县区森林防火经费0.1元/亩，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t>
  </si>
  <si>
    <t>地方专业（半专业）队伍建设数</t>
  </si>
  <si>
    <t>支</t>
  </si>
  <si>
    <t>指2026年度市级财政实际下达该项补助资金的县级行政区域数量。</t>
  </si>
  <si>
    <t>补助资金总额</t>
  </si>
  <si>
    <t>112.06</t>
  </si>
  <si>
    <t>2026年度市级财政预算安排并实际下达的“三.三”制配套补助资金总金额</t>
  </si>
  <si>
    <t>资金使用合规率</t>
  </si>
  <si>
    <t>经审计或检查确认的，符合规定用途的资金额占总下达资金的比例。</t>
  </si>
  <si>
    <t>资金下达及时率（第二季度内）</t>
  </si>
  <si>
    <t>在2026年第二季度（6月30日）前完成所有县（市、区）资金拨付的比例。</t>
  </si>
  <si>
    <t>森林防火宣传覆盖率</t>
  </si>
  <si>
    <t>森林防火宣传覆盖率大于80%</t>
  </si>
  <si>
    <t>年森林火灾受害率</t>
  </si>
  <si>
    <t xml:space="preserve">年度内因森林火灾受害的森林面积占全市森林总面积的百分比。
</t>
  </si>
  <si>
    <t>森林防火基础设施完好率</t>
  </si>
  <si>
    <t>年末经抽查评估，处于良好可用状态的防火隔离带、瞭望塔、蓄水池等基础设施占比。</t>
  </si>
  <si>
    <t>通过问卷调查等方式，对县、乡、村三级防火工作人员（含护林员）对项目资金支持效果的满意程度。</t>
  </si>
  <si>
    <t>每亩配套比例</t>
  </si>
  <si>
    <t>0.1</t>
  </si>
  <si>
    <t>每亩配套0.1元</t>
  </si>
  <si>
    <t>为省市储备18万株优质种苗，进一步提高省级保障性苗圃基地的产出能力，进一步巩固欠发达国有林场种苗产业发展能力，带动周边劳动就业，充分发挥保障性苗圃基地的育苗功能，培养储备大量合格专技人才。</t>
  </si>
  <si>
    <t>培育合格苗木≥24万株</t>
  </si>
  <si>
    <t>万株</t>
  </si>
  <si>
    <t>培育合格苗木18万株</t>
  </si>
  <si>
    <t>培育苗木成活率达100%</t>
  </si>
  <si>
    <t>培育苗木成活率达95%</t>
  </si>
  <si>
    <t>项目下达后一年内完成建设任务</t>
  </si>
  <si>
    <t>项目实施可新增临时劳务就业岗位达23个</t>
  </si>
  <si>
    <t>项目实施可新增临时劳务就业岗位，逐步改善人民生活质量</t>
  </si>
  <si>
    <t>可储备优质乡土苗木达24万株</t>
  </si>
  <si>
    <t>提升每年可储备优质乡土苗木，保障造林绿化用苗</t>
  </si>
  <si>
    <t>项目实施林区职工满意度≥90%</t>
  </si>
  <si>
    <t>项目设置5项绩效目标，野生动物损害赔偿受益农户数大于等于200户；野生动物损害赔偿投保服务期限365天；野生动物损害人民财产赔付率大于等于85%；野生动物肇事赔偿覆盖率90%；人民群众对野生动物损害赔偿满意度达到85%以上。通过开展该项工作，严防野生动物造成伤人或损坏房屋、农作物等没有得到有效补偿而造成的社会不稳定现象发生，为保障全市人民生产、生活安全，促进全市生物物种的有效保护和林业生态安全奠定良好基础。</t>
  </si>
  <si>
    <t>受益农户数</t>
  </si>
  <si>
    <t>人(户)</t>
  </si>
  <si>
    <t>野生动物损害赔偿受益农户数</t>
  </si>
  <si>
    <t>野生动物损害赔付率</t>
  </si>
  <si>
    <t>野生动物损害人民财产赔付率</t>
  </si>
  <si>
    <t>投保服务期限</t>
  </si>
  <si>
    <t>365</t>
  </si>
  <si>
    <t>天</t>
  </si>
  <si>
    <t>保险投保期限</t>
  </si>
  <si>
    <t>野生动物损害保险赔偿覆盖率</t>
  </si>
  <si>
    <t>野生动物肇事赔偿覆盖率</t>
  </si>
  <si>
    <t>群众对野生动物损害赔偿满意度</t>
  </si>
  <si>
    <t>2026年，全面落实《森林草原防火专项经费项目2026年实施方案》，高质量完成年度重点任务：
   能力建设方面：完成森林防火无线通信网络维护、信息指挥系统软硬件服务升级、火情卫星遥感监测服务等7项技术服务合同签订并投入运行；
   物资保障方面：采购风力灭火机、水泵等扑火机具不少于90台（套），专业扑火队伍装备配备率提升至90%以上；宣传教育方面：制作并发放五彩旗8000面、宣传单1.6万张及宣传品一批，覆盖全市所有重点防火县区；
   运行保障方面：组织扑火队理论与实操培训、全市防火业务骨干培训各1次，培训覆盖率达100%；
成效目标：确保全年森林火灾受害率低于0.09%，火情早期发现率提高20%，一线人员对防火设施与服务满意度不低于85%。</t>
  </si>
  <si>
    <t>火情卫星遥感监测服务次数</t>
  </si>
  <si>
    <t>人/次</t>
  </si>
  <si>
    <t>全年提供火情卫星遥感监测服务的天数。</t>
  </si>
  <si>
    <t>发放森林防火五彩旗数量</t>
  </si>
  <si>
    <t>8000</t>
  </si>
  <si>
    <t>面</t>
  </si>
  <si>
    <t>指向各县（市、区）实际发放的五彩旗数量。</t>
  </si>
  <si>
    <t>防火物资采购完成率</t>
  </si>
  <si>
    <t>2026年度实际完成采购并验收入库的防火物资金额占计划金额的比例。</t>
  </si>
  <si>
    <t>关键信息系统（指挥、通讯）年故障率</t>
  </si>
  <si>
    <t>信息指挥系统和无线通讯网络全年因故障导致无法使用的时间占总运行时间的比例。</t>
  </si>
  <si>
    <t>宣传品制作及发放完成及时率</t>
  </si>
  <si>
    <t>在2026年11月30日前完成所有宣传制品发放的县（市、区）比例。</t>
  </si>
  <si>
    <t>因监测/指挥延误导致的火灾蔓延率</t>
  </si>
  <si>
    <t>调度不畅，导致初发火蔓延成灾的案例占比。</t>
  </si>
  <si>
    <t>全市森林防火宣传覆盖率（重点区域）</t>
  </si>
  <si>
    <t>通过五彩旗、宣传单等载体触达的林区乡镇、村组、景区等重点区域比例。</t>
  </si>
  <si>
    <t xml:space="preserve">反映服务对象对购置设备的整体满意情况。
</t>
  </si>
  <si>
    <t>按照云人社发【2010】127号文件精神，2026年发放单位人员陈绍华、蒋春明、杨寿元三人遗属生活困难补助共计32286元。陈绍华遗属生活困难补助每月967元及补发25年7-12月66元，杨寿元遗属生活困难补助每月728元及补发25年7-12月210元，蒋春明遗属生活困难补助每月967元及补发25年7-12月66元。达到发放准确率100%、生活补助发放及时率100%、遗属生活质量持续变好、遗属对生活补助发放满意度90%。</t>
  </si>
  <si>
    <t>发放遗属生活补助</t>
  </si>
  <si>
    <t>反映遗属生活补助发放人数是否达标</t>
  </si>
  <si>
    <t>发放准确率</t>
  </si>
  <si>
    <t>反映准确发放的情况</t>
  </si>
  <si>
    <t>生活补助及时发放率</t>
  </si>
  <si>
    <t>反映遗属生活补助是否及时发放</t>
  </si>
  <si>
    <t>遗属生活质量</t>
  </si>
  <si>
    <t>持续变好</t>
  </si>
  <si>
    <t>反映遗属人员生活质量</t>
  </si>
  <si>
    <t>遗属对生活补助发放满意度</t>
  </si>
  <si>
    <t>反映遗属对生活补助的满意度</t>
  </si>
  <si>
    <t>项目计划采购1批宣传物资用于2026年森林防火宣传工作，做好物资保障。为确保采购物资质量合格，验收合格率须达到100%。采购完成后，宣传物资立即投入到防火宣传工作中，进村入户宣传不少于5次。</t>
  </si>
  <si>
    <t>开展森林防火宣传</t>
  </si>
  <si>
    <t>反映森林防火宣传开展情况。</t>
  </si>
  <si>
    <t>宣传物资验收合格率</t>
  </si>
  <si>
    <t>反映宣传物资质量情况。
验收合格率=验收合格物资数量/采购物资数量*100%</t>
  </si>
  <si>
    <t>防火知识知晓率</t>
  </si>
  <si>
    <t>明显提高</t>
  </si>
  <si>
    <t>反映防火宣传工作成效。</t>
  </si>
  <si>
    <t>反映保护区森林火灾受害情况。</t>
  </si>
  <si>
    <t>社会公众对森林防火工作满意度</t>
  </si>
  <si>
    <t>反映公众对防火工作的满意程度。</t>
  </si>
  <si>
    <t>项目实施后，能够保障红塔山自然保护区森林防火工作正常开展。促进队伍建设，提升队员专业能力、专业水平、实战能力。完善物资储备，保障防火车辆正常运行运转。力争将森林火灾受害率控制在0.09%以下，确保不发生重特大森林火灾和重大人员伤亡。有效保护森林资源和人民群众生命财产安全。公众对森林草原防火工作满意度85%以上</t>
  </si>
  <si>
    <t>全年发生森林火灾数</t>
  </si>
  <si>
    <t>反映全年发生森林火灾发生情况。</t>
  </si>
  <si>
    <t>培训基层防火扑火队员人数</t>
  </si>
  <si>
    <t>50</t>
  </si>
  <si>
    <t>反映为减少在扑救过程中的人员伤亡，红管局每年防火期初期，开展为期14天左右的集训。</t>
  </si>
  <si>
    <t>反映采购物资质量情况。
验收合格率=验收合格数量/采购数量*100%</t>
  </si>
  <si>
    <t>森林防火培训完成及时率</t>
  </si>
  <si>
    <t>反映对专业队防火知识培训的及时情况。
培训完成及时率=按时完成培训次数/完成培训总数*100%</t>
  </si>
  <si>
    <t>森林防火宣传开展次数</t>
  </si>
  <si>
    <t>反映森林防火宣传开展的次数。</t>
  </si>
  <si>
    <t>森林覆盖率</t>
  </si>
  <si>
    <t>反映保护区森林草原火灾受害情况。</t>
  </si>
  <si>
    <t>民众对防火工作满意度</t>
  </si>
  <si>
    <t>反映公众对森林草原防火工作的满意程度。</t>
  </si>
  <si>
    <t>通过实施本项目，可有效消除防火道路存在的隐患，保障森林资源安全无虞。在此基础上，推动林区面积不少于10万亩的林业产业以及林下养殖、种植等林下经济实现可持续健康发展，进而提升经济效益。
   确保长期未发生火灾能得到净化空气的效果，有效降低森林火灾造成污染影响，项目实施后能够有效维护生态系统稳定，保障保护区生态屏障安全，预期达到2026年森林火灾受害率&lt;0.9‰。
   项目实施后将强化森林草原防灭火力量，提升应急救援能力，保护生态安全和人民群众生命安全，确保2026年重大人员伤亡事故发生次数≦0次、因森林火灾引发高危舆情≦0次，切实维护社会大局安全稳定。
  通过项目实施，能够持续提升保护区森林抗旱救援的综合防控能力，健全森林草原抗旱救援的长效机制。延续保护区多年来未发生重特大森林草原火灾的佳绩，巩固玉白顶自然保护区森林草原抗旱救援工作成果，确保成果持续时间≧1年。</t>
  </si>
  <si>
    <t>修护森林防火道</t>
  </si>
  <si>
    <t>km</t>
  </si>
  <si>
    <t>反应修护森林防火道是否达标。</t>
  </si>
  <si>
    <t>水毁路段挡墙</t>
  </si>
  <si>
    <t>167.7</t>
  </si>
  <si>
    <t>m3</t>
  </si>
  <si>
    <t>反应水毁路段挡墙长度是否达标。</t>
  </si>
  <si>
    <t>反应项目工程完成率是否达标。</t>
  </si>
  <si>
    <t>工程完成时间</t>
  </si>
  <si>
    <t>反应工程完成时间是否达标。</t>
  </si>
  <si>
    <t>项目任务及时完成率</t>
  </si>
  <si>
    <t>反应项目任务及时完成率是否达标。</t>
  </si>
  <si>
    <t>保护周边生态环境</t>
  </si>
  <si>
    <t>有效提升</t>
  </si>
  <si>
    <t>反应林区道路通达能力持续时间是否达标。</t>
  </si>
  <si>
    <t>保障人身财产安全</t>
  </si>
  <si>
    <t>&lt;</t>
  </si>
  <si>
    <t>0.9</t>
  </si>
  <si>
    <t>反应2026年森林火灾受害率是否达标。</t>
  </si>
  <si>
    <t>支撑区域可持续发展</t>
  </si>
  <si>
    <t>反应玉白顶自然保护区森林防火能力提升情况是否达标。</t>
  </si>
  <si>
    <t>租户对有房屋除险修缮工作满意度</t>
  </si>
  <si>
    <t>反应社会公众对森林草原抗旱救援工作的平均满意度是否达标。</t>
  </si>
  <si>
    <t>建设防逃逸隔离网，可供林下养殖≥300亩；通过建设云南松种质资源保存库园区防火道路项目实施，可吸纳周边群众剩余劳动力，就业人数≧20人，就业人员通过参与项目相关的技能培训，有机会掌握一技之长从而获得再就业机会，促进了林区场群关系和谐发展，对创建平安林区具有极大示范作用。</t>
  </si>
  <si>
    <t>可供林下养殖</t>
  </si>
  <si>
    <t>300</t>
  </si>
  <si>
    <t>反映可供林下养殖面积是否达标。</t>
  </si>
  <si>
    <t>项目完成率</t>
  </si>
  <si>
    <t>98</t>
  </si>
  <si>
    <t>反映项目完成率是否达标。</t>
  </si>
  <si>
    <t>管护人员社会保险参保率</t>
  </si>
  <si>
    <t>反映管护人员社会保险参保率是否达标。</t>
  </si>
  <si>
    <t>林下养殖防逃逸隔离网建设项目使用年限</t>
  </si>
  <si>
    <t>反映林下养殖防逃逸隔离网建设项目使用年限是否达标。</t>
  </si>
  <si>
    <t>林区周边群众满意度</t>
  </si>
  <si>
    <t>通过项目实施提升玉白顶国有林场的档案管理能力，部分国有林场的历史资料档案整理移交档案馆；了解资产情况，对玉白顶国有林场的资产情况全面掌握。</t>
  </si>
  <si>
    <t>档案盒</t>
  </si>
  <si>
    <t>3323</t>
  </si>
  <si>
    <t>个</t>
  </si>
  <si>
    <t>反应采购完成情况是否达标</t>
  </si>
  <si>
    <t>不锈钢订书针</t>
  </si>
  <si>
    <t>盒</t>
  </si>
  <si>
    <t>反应采购完成情况是否达标。</t>
  </si>
  <si>
    <t>扫描仪</t>
  </si>
  <si>
    <t>1.00</t>
  </si>
  <si>
    <t>台</t>
  </si>
  <si>
    <t>存储移动硬盘</t>
  </si>
  <si>
    <t>碎纸机</t>
  </si>
  <si>
    <t>棉纱装订线</t>
  </si>
  <si>
    <t>卷</t>
  </si>
  <si>
    <t>装订铆管</t>
  </si>
  <si>
    <t>装订机</t>
  </si>
  <si>
    <t>A4彩色打印纸</t>
  </si>
  <si>
    <t>包</t>
  </si>
  <si>
    <t>A4档案用纸</t>
  </si>
  <si>
    <t>箱</t>
  </si>
  <si>
    <t>存储U盘（64GB）</t>
  </si>
  <si>
    <t>A3多功能一体机</t>
  </si>
  <si>
    <t>档案管理服务</t>
  </si>
  <si>
    <t>项</t>
  </si>
  <si>
    <t>资产盘点评估服务</t>
  </si>
  <si>
    <t>反应项目完成情况是否达标。</t>
  </si>
  <si>
    <t>对闲置资产进行盘活利用</t>
  </si>
  <si>
    <t>长期</t>
  </si>
  <si>
    <t>反应对闲置资产进行盘活利用时长是否达标。</t>
  </si>
  <si>
    <t>档案管理能力</t>
  </si>
  <si>
    <t>反应白顶国有林场的档案管理能力是否达标。</t>
  </si>
  <si>
    <t>提升森林质量</t>
  </si>
  <si>
    <t>反应森林质量情况是否达标。</t>
  </si>
  <si>
    <t>集体林权制度改革工作满意度</t>
  </si>
  <si>
    <t>反应国有林场工作人员对有林场服务集体林权制度改革工作满意度是否达标。</t>
  </si>
  <si>
    <t>在防汛抗旱救灾保障工作中，为更高效地达成防汛抗旱任务，紧密依据单位实际状况，配备并熟练操控各类抗旱救灾所需机械、必要的辅助设备以及个人防护装备，从而满足操作人员在工作及救灾任务中的需求，进一步强化人员的应变处置能力与防汛抗旱救灾能力。在项目开展前期，安排两名项目方案编制小组成员，深入林区与干旱区域开展立项调研，精心编制精确且详实的预算：计划采购一台林区干抗旱区域抽水机，以及列支相关产生费用，如抽水费用、抽水燃油费、抽水电费等；同时采购1项森林防火道路维护服务（预计修缮森林防火道路约5公里）。</t>
  </si>
  <si>
    <t>采购抗旱救灾保障设备及相关的保障产生的事项</t>
  </si>
  <si>
    <t xml:space="preserve">反映采购抗旱救灾保障设备及相关的保障产生的事项是否达标。抗旱救灾保障设备及相关的保障产生的事项=护林员工作人数/抗旱救灾保障设备数量*100%
</t>
  </si>
  <si>
    <t>反映项目验收合格率是否达标。验收合格率=项目完成时间/项目完成质量*100%</t>
  </si>
  <si>
    <t>重大人员伤亡事故发生次数</t>
  </si>
  <si>
    <t>0</t>
  </si>
  <si>
    <t>反映2026年重大人员伤亡事故发生次数是否达标。重大人员伤亡事故=发生次数/人数*100%</t>
  </si>
  <si>
    <t>因森林火灾引发高危舆情</t>
  </si>
  <si>
    <t>反映因森林火灾引发高危舆情次数是否达标。森林火灾引发高危舆情=次数/保护区面积*100%</t>
  </si>
  <si>
    <t>反映森林火灾受害率是否达标。森林火灾受害率=公益林管护面积/管护人员数量*100%</t>
  </si>
  <si>
    <t>保护区森林草原抗旱救援工作成果</t>
  </si>
  <si>
    <t>反映保护区森林草原抗旱救援工作成果持续时间是否达标。抗旱救援工作成果=公益林管护面积/成果持续时间*100%</t>
  </si>
  <si>
    <t>社会公众对森林草原抗旱救援工作的平均满意度</t>
  </si>
  <si>
    <t>反映社会公众对森林草原抗旱救援工作的平均满意度是否达标。抗旱救援工作评价满意度=公益林管护面积/社会公众人数*100%</t>
  </si>
  <si>
    <t>通过项目实施，切实加强保护区森林火灾预防工作，实现森林草原火灾“打早、打小、打了”目标，全面提高预防和扑救森林火灾综合能力，预期达到2026年森林火灾扑灭率&gt;98% ，重特大森林草原火灾发生次数≦0次，圆满完成玉白顶保护区森林草原防灭火工作任务。</t>
  </si>
  <si>
    <t>采购森林防火专业队及护林员装备物资</t>
  </si>
  <si>
    <t>反映采购森林防火专业队及护林员装备物资数量是否达标。
森林防火专业队及护林员装备物资数量=防火专业队及护林员人数*100%</t>
  </si>
  <si>
    <t>为护林员、专业队员及防火值带班人员提供个人防护装备</t>
  </si>
  <si>
    <t>82</t>
  </si>
  <si>
    <t>人次</t>
  </si>
  <si>
    <t>反映为护林员、专业队员及防火值带班人员提供个人防护装备次数是否达标。
护林员、专业队员及防火值带班人员提供个人防护装备次数=护林员、专业队员及防火值带班人员提供个人防护装备人数/次数*100%</t>
  </si>
  <si>
    <t>采购森林防火宣传用抽纸</t>
  </si>
  <si>
    <t>2500</t>
  </si>
  <si>
    <t>反映采购森林防火宣传用抽纸数量是否达标。
森林防火宣传用抽纸=森林防火宣传用抽纸数量/防火队员人数*100%</t>
  </si>
  <si>
    <t>开展森林草原防火宣传活动</t>
  </si>
  <si>
    <t>反映开展森林草原防火宣传活动次数是否达标。
森林草原防火宣传=森林防火宣传活动次数/参与宣传活动人数*100%</t>
  </si>
  <si>
    <t>安装森林防火检查站警示用太阳能光伏爆闪灯</t>
  </si>
  <si>
    <t>套</t>
  </si>
  <si>
    <t>反映安装森林防火检查站警示用太阳能光伏爆闪灯数量是否达标。
森林防火检查站警示用太阳能光伏爆闪灯=森林防火检查站警示用太阳能光伏爆闪灯数量/质量*100%</t>
  </si>
  <si>
    <t>检查站进山入林车辆人员信息登记</t>
  </si>
  <si>
    <t>5000</t>
  </si>
  <si>
    <t>反映检查站进山入林车辆人员信息登记是否达标。
检查站进山入林车辆人员信息登记=进山入林车辆数量/登记人数*100%</t>
  </si>
  <si>
    <t>采购森林防灭火应急处置物资</t>
  </si>
  <si>
    <t>反映采购森林防灭火应急处置物资数量是否达标。
森林防灭火应急处置物资=森林防灭火应急处置物资数量/防火队员人数*100%</t>
  </si>
  <si>
    <t>维护森林防火道路</t>
  </si>
  <si>
    <t>25</t>
  </si>
  <si>
    <t>公里</t>
  </si>
  <si>
    <t>反映维护森林防火道路是否达标。
维护森林防火道路=防火道路面积/维护防火道路人员*100%</t>
  </si>
  <si>
    <t>反映验收合格率是否达标。
项目验收合格率=项目质量/数量*100%</t>
  </si>
  <si>
    <t>扑火机具保养维修服务质量达到机具使用次数</t>
  </si>
  <si>
    <t>台次</t>
  </si>
  <si>
    <t>反映扑火机具保养维修服务质量达到机具使用状态良好数量是否达标。
扑火机具保养维修=服务质量/机具使用次数*100%。</t>
  </si>
  <si>
    <t>反映项目任务及时完成率是否达标。
项目任务=完成率/完成质量*100%</t>
  </si>
  <si>
    <t>推动林区林业产业和林下养殖、种植</t>
  </si>
  <si>
    <t>反映林区林业产业和林下养殖、种植是否达标。
林区林业产业和林下养殖、种植=数量/质量*100%</t>
  </si>
  <si>
    <t>反映重大人员伤亡次数是否达标。
重大人员伤亡=林区面积/人数*100%。</t>
  </si>
  <si>
    <t>森林火灾引发高危舆情</t>
  </si>
  <si>
    <t>反映森林火灾引发高危舆情次数是否达标。
森林火灾引发高危舆情=林区面积/次数*100%。</t>
  </si>
  <si>
    <t>反映森林火灾受害率是否达标。
森林火灾受害率=森林面积/防火队员*100%.</t>
  </si>
  <si>
    <t>玉白顶自然保护区森林草原防灭火工作成果</t>
  </si>
  <si>
    <t>反映玉白顶自然保护区森林草原防灭火工作成果年限是否达标。
保护区森林草原防灭火工作成果=年限/面积*100%。</t>
  </si>
  <si>
    <t>专业队员、护林员对森林草原防灭火装备物资匹配度、机具维护服务工作的平均满意度</t>
  </si>
  <si>
    <t>反映专业队员、护林员对森林草原防灭火装备物资匹配度、机具维护服务工作的平均满意度是否达标。</t>
  </si>
  <si>
    <t xml:space="preserve">   通过项目实施提升房屋的使用性和安全性，提升出租的价值，保持出租状态，稳定经济收入，根据评估价格，租金可保持30万元左右。
   通过项目实施提升建筑防雨防塌能力，保护周边生态环境。
   通过项目实施消除房屋安全隐患，保障人身财产安全；维护区域住房安全秩序，增强社区稳定性；强化安全示范效应，提高群众安全防范意识，群众满意度≧80%。
   通过项目实施延长房屋使用寿命，减少资源重复消耗；提升建筑抗灾能力，增强长期安全保障；完善住房安全管理机制，形成长效管控模式；优化人居环境质量，支撑区域可持续发展，房屋安全性≧70%。</t>
  </si>
  <si>
    <t>屋面漏水修复面积</t>
  </si>
  <si>
    <t>470</t>
  </si>
  <si>
    <t>㎡</t>
  </si>
  <si>
    <t>反应屋面漏水修复面积是否达标。</t>
  </si>
  <si>
    <t>更换陈旧破损窗子</t>
  </si>
  <si>
    <t>道</t>
  </si>
  <si>
    <t>反应更换陈旧破损窗子数量是否达标。</t>
  </si>
  <si>
    <t>反应项目验收合格率是否达标。</t>
  </si>
  <si>
    <t>150</t>
  </si>
  <si>
    <t>反应项目资金使用及时率是否达标。</t>
  </si>
  <si>
    <t>提升房屋出租的价值</t>
  </si>
  <si>
    <t>30</t>
  </si>
  <si>
    <t>反应房屋的出租的租金稳定金额是否达标。</t>
  </si>
  <si>
    <t>有效提高</t>
  </si>
  <si>
    <t>反应群众安全防范意识是否有效提高。</t>
  </si>
  <si>
    <t>有待提升</t>
  </si>
  <si>
    <t>反应建筑防雨防塌能力是否提升。</t>
  </si>
  <si>
    <t>反应房屋安全性是否达标。</t>
  </si>
  <si>
    <t>反应租户对有房屋除险修缮工作满意度是否达标。</t>
  </si>
  <si>
    <t>为实现林区通信全覆盖，资金下达后及时完成林区森林防灭火互联网信息通讯专线接入，解决林区腹地通信短板，确保各级指挥中心、火场应急通信、单兵设备之间信息互联互通，满足防灭火指挥调度需求，同时，强化火灾数据统计，规范火灾信息报送及核查，实现2026年防火期因有火不报、信息上报不及时被追责≤0次、森林草原火情信息报送人员对互联网信息通讯专线接入服务工作的平均满意度大于等于≥85%；通过充足的森林防灭火应急训练及处置用油储备,保障日常执勤、训练燃油供应需要，同时，确保在突发火情时能够迅速、有效进行处置，全面提高预防和扑救森林火灾综合能力，预期达到2026年森林火灾扑灭率大＞98%，重特大森林草原火灾发生次数≤0次，森林草原火灾预防专业队员对必要执勤、作战、应急处置物资供应工作平均满意度≥85%，预期圆满完成2026年玉白顶保护区森林草原防灭火工作任务。</t>
  </si>
  <si>
    <t>防灭火互联网信息通讯专线接入</t>
  </si>
  <si>
    <t>条</t>
  </si>
  <si>
    <t>反映森林防灭火互联网信息通讯专线接入率情况。
森林防灭火互联网信息通讯专线接入率=森林防灭火互联网信息通讯专线接入数量3条*100%。</t>
  </si>
  <si>
    <t>防灭火应急训练及处置用油储备</t>
  </si>
  <si>
    <t>823</t>
  </si>
  <si>
    <t>升</t>
  </si>
  <si>
    <t>反映森林防灭火应急训练及处置用油储备情况。
森林防灭火应急训练及处置用油储备量/公务用车数量*100%</t>
  </si>
  <si>
    <t>反映项目验收合格率情况。
项目验收合格率=互联网信息通讯专线接入/急训练及处置用油储备*100%</t>
  </si>
  <si>
    <t>互联网信息通讯专线接入服务</t>
  </si>
  <si>
    <t>反映森林防灭火互联网信息通讯专线接入服务期限情况。
互联网信息通讯专线接入服务期限=互联网信息通讯专线接入服务期限≥1年*100%</t>
  </si>
  <si>
    <t>反映项目计划完成率。
项目任务及时完成率=按质、按量完成各项工作*100%</t>
  </si>
  <si>
    <t>养殖、种植等林下经济发展</t>
  </si>
  <si>
    <t>反映林业产业和林下养殖、种植等林下经济可持续健康发展情况。
林业产业和林下养殖、种植等林下经济可持续健康发展=林业产业和林下养殖10万亩面积*100%。</t>
  </si>
  <si>
    <t>反映重大人员伤亡事故发生次数情况。
重大人员伤亡事故发生次数=生态安全/人民群众生命安全*100%</t>
  </si>
  <si>
    <t>反映森林火灾受害率情况。
森林火灾受害率=林区面积*100%</t>
  </si>
  <si>
    <t>保护区森林草原防灭火工作成果</t>
  </si>
  <si>
    <t>反映玉白顶自然保护区森林草原防灭火工作成果情况。
玉白顶自然保护区森林草原防灭火工作成果=林区面积*100%。</t>
  </si>
  <si>
    <t>信息报送人对通讯服务满意度</t>
  </si>
  <si>
    <t xml:space="preserve">反映森林草原火情信息报送人员对互联网信息通讯专线接入服务工作的平均满意度情况。
</t>
  </si>
  <si>
    <t>做好本部门民生类经费保障，按规定落实2026年遗属补助发放</t>
  </si>
  <si>
    <t>遗属人员补助人数</t>
  </si>
  <si>
    <t>反映2025年遗属补助发放人数</t>
  </si>
  <si>
    <t>遗属人员发放金额</t>
  </si>
  <si>
    <t>17916</t>
  </si>
  <si>
    <t>反映2025年遗属补助发放金额</t>
  </si>
  <si>
    <t>资金发放率</t>
  </si>
  <si>
    <t>反映本年度遗属补助资金发放率</t>
  </si>
  <si>
    <t>部门运转</t>
  </si>
  <si>
    <t>正常运转</t>
  </si>
  <si>
    <t>反映部门（单位）运转情况</t>
  </si>
  <si>
    <t>遗属人员满意度</t>
  </si>
  <si>
    <t>反映部门（单位）遗属人员对遗嘱补助发放的满意程度。</t>
  </si>
  <si>
    <t>项目总预算35万元。主要用于森森林防火物资装备配18.25万元、森林草原防火宣传资料制作3.15万元、森林防火通道修缮及检查站设备购置13.60万元。稳步推进元江国家级自然保护区森林草原防灭火工作，全面提升森林草原火灾科学防控水平，严防森林草原火灾事故发生。切实巩固元江国家级自然保护区森林资源和生态环境安全成果，促进保护区安全高效有序发展，做到2026年森林火灾发生次数控制在6.5次/10万公顷以下，森林草原火灾受害率控制在0.01%以下。</t>
  </si>
  <si>
    <t>阻燃服购置数量</t>
  </si>
  <si>
    <t>55</t>
  </si>
  <si>
    <t>个/套</t>
  </si>
  <si>
    <t>反映2026年阻燃服购置数量</t>
  </si>
  <si>
    <t>巡护装备及设备配置人数</t>
  </si>
  <si>
    <t>反映元江保护区2026年巡护装备及设备配置人数</t>
  </si>
  <si>
    <t>防火宣传牌更新数量</t>
  </si>
  <si>
    <t>70</t>
  </si>
  <si>
    <t>反映2026年防火宣传展板制作数量情况</t>
  </si>
  <si>
    <t>防火物资采购验收合格率</t>
  </si>
  <si>
    <t>反映防火物资采购合格率</t>
  </si>
  <si>
    <t>本年森林火灾受害率</t>
  </si>
  <si>
    <t>反映元江保护区2025年火灾受害率</t>
  </si>
  <si>
    <t>重大森林火灾次数</t>
  </si>
  <si>
    <t>反映保护区内2025年重大森林火灾次数</t>
  </si>
  <si>
    <t>保护区周边学校师生及社会公众对森林防火工作满意度</t>
  </si>
  <si>
    <t>反映保护区周边学校师生及社会公众对森林防火工作满意度情况</t>
  </si>
  <si>
    <t>项目总预算6.70万元。用于元江保护区森林防火物资采购，提升元江保护区森林资源管护能力。</t>
  </si>
  <si>
    <t>年森林火灾次数</t>
  </si>
  <si>
    <t>60</t>
  </si>
  <si>
    <t>反映防灭火电动喷雾器采购数量情况</t>
  </si>
  <si>
    <t>森林防火巡护摩托车保障数量</t>
  </si>
  <si>
    <t>123</t>
  </si>
  <si>
    <t>套/台</t>
  </si>
  <si>
    <t>反映元江保护区2026年森林防火巡护迷彩服采购数量</t>
  </si>
  <si>
    <t>防灭火电动喷雾器采购率</t>
  </si>
  <si>
    <t>反映2026年度防灭火电动喷雾器采购合格率</t>
  </si>
  <si>
    <t>巡护迷彩服采购合格率</t>
  </si>
  <si>
    <t>反映巡护迷彩服采购验收合格率</t>
  </si>
  <si>
    <t>反映元江保护区2026年森林火灾受害率</t>
  </si>
  <si>
    <t>森林生态保护能力</t>
  </si>
  <si>
    <t>反映2026年度保护区内森林生态保护能力提升情况</t>
  </si>
  <si>
    <t>林农满意度</t>
  </si>
  <si>
    <t>反映2026年度保护区内林农满意度情况</t>
  </si>
  <si>
    <t>通过灭火机具维护、应急物资配备，修缮防火公路等项目的实施，为哀牢山新平片区防灭火工作奠定基础，实现森林防火“预防为主，积极消灭”的工作方针，努力实现“打早、打小、打了”的森林防火目标。项目实施后预期达到将森林火灾受害率控制在1‰以下，火灾扑灭率达到98%以上，最大可能减少森林草原火情的发生次数，预期圆满完成2026年保护区森林草原防灭火任务。</t>
  </si>
  <si>
    <t>防火公路修缮</t>
  </si>
  <si>
    <t>防火公路修缮1项</t>
  </si>
  <si>
    <t>扑火队作训装备</t>
  </si>
  <si>
    <t>86.0</t>
  </si>
  <si>
    <t>扑火队作训装备采购1项</t>
  </si>
  <si>
    <t>防火公路修缮验收合格率</t>
  </si>
  <si>
    <t>完成时效</t>
  </si>
  <si>
    <t>年内完成实施</t>
  </si>
  <si>
    <t>提高群众防火意识</t>
  </si>
  <si>
    <t>根据防火督查检查结果</t>
  </si>
  <si>
    <t>减少森林火灾发生，使森林环境得到有效改善，建立森林防火长效机制</t>
  </si>
  <si>
    <t xml:space="preserve">森林环境得到有效改善 </t>
  </si>
  <si>
    <t>哀牢山国家级自然保护区周边社区群众对该项目满意度</t>
  </si>
  <si>
    <t>调查满意人数÷调查人数×100%。</t>
  </si>
  <si>
    <t>实施生态修复造林800亩。种植西南桦8.88万株；完成造林配套设施建设，新建标志牌1块。</t>
  </si>
  <si>
    <t>生态修复造林面积</t>
  </si>
  <si>
    <t>公顷</t>
  </si>
  <si>
    <t>反映完成生态修复造林面积情况。</t>
  </si>
  <si>
    <t>种植西南桦的数量</t>
  </si>
  <si>
    <t>88</t>
  </si>
  <si>
    <t>千株</t>
  </si>
  <si>
    <t>反映种植西南桦的数量情况。</t>
  </si>
  <si>
    <t>安放立式储水罐的数量</t>
  </si>
  <si>
    <t>反映安放立式储水罐（不锈钢材质，容量2t）的情况。</t>
  </si>
  <si>
    <t>苗木成活率</t>
  </si>
  <si>
    <t>反映苗木成活情况。</t>
  </si>
  <si>
    <t>创造就业机会，促进社会稳定</t>
  </si>
  <si>
    <t>为切实带动周边社区贫困户增收，造林项目将主要雇佣当地社区居民完成。林地清理和整地采取机械作业，种植和管护采取人工作业。经测算造林地清理、整地建设共需1600个台班，种植、管护共需2000个工日。通过项目建设及运营，可以带动和解决大量的劳动力就业，增加林农收入，保障了区域社会的稳定。</t>
  </si>
  <si>
    <t>造林周边群众对满意程度</t>
  </si>
  <si>
    <t>造林周边群众对满意度=被调查人中表示满意的人数/被调查人数*100%</t>
  </si>
  <si>
    <t xml:space="preserve">
    根据《玉溪市民政局 玉溪市财政局关于提高城乡最低生活保障特困人员救助供养孤儿基本生活保障标准的通知》遗属生活补助标准：968元/月，12个月，合计：11616.00元。2026年需按标准保障1名遗属生活补助人员共计11616.00元的发放。
</t>
  </si>
  <si>
    <t>遗属生活补助人数</t>
  </si>
  <si>
    <t>100.00</t>
  </si>
  <si>
    <t>反映发放遗属生活补助的人员数量</t>
  </si>
  <si>
    <t>年发放金额</t>
  </si>
  <si>
    <t>元/人*月</t>
  </si>
  <si>
    <t>反映补助人员年发放总金额</t>
  </si>
  <si>
    <t>补助时间</t>
  </si>
  <si>
    <t>1年</t>
  </si>
  <si>
    <t>反映发放遗属生活补助的时间</t>
  </si>
  <si>
    <t>人民生活水平</t>
  </si>
  <si>
    <t>反映发放遗属生活补助生活水平的提高</t>
  </si>
  <si>
    <t>单位人员满意度</t>
  </si>
  <si>
    <t>反映发放遗属生活补助的人员满意度</t>
  </si>
  <si>
    <t>按照《蚂蚁森林项目实施方案（新平县水塘镇方案）》完成已造林360.4亩西南桦的日常管护工作,并根据情况进行补植补造林地抚育管理、检查验收。</t>
  </si>
  <si>
    <t>维护种植西南桦的面积</t>
  </si>
  <si>
    <t>反映维护维护已经种植西南桦的面积完成率</t>
  </si>
  <si>
    <t>维护种植西南桦数量</t>
  </si>
  <si>
    <t>反映维护种植西南桦数量</t>
  </si>
  <si>
    <t>当年造林成活率</t>
  </si>
  <si>
    <t>反映当年造林成活率</t>
  </si>
  <si>
    <t>苗木三年保存率</t>
  </si>
  <si>
    <t>反映补植苗木3年保存率</t>
  </si>
  <si>
    <t>通过人工造林，修复栖息地，将降低西黑冠长臂猿种群栖 息地斑块化现状，促进猴群迁入周边可利用生境，扩大栖息地面积， 提高猴群生存质量；</t>
  </si>
  <si>
    <t>长久</t>
  </si>
  <si>
    <t>反应项目开展对当地生态效益的影响。</t>
  </si>
  <si>
    <t>周边社区群众对该项工作满意度</t>
  </si>
  <si>
    <t>反映周边社区群众对此项工作满意度，周边社区群众该项工作满意度=表示满意的人数/调查人数×100%。</t>
  </si>
  <si>
    <t>通过储备应对森林草原防灭火相应物资装备，采购森林草原火灾预防专业队所需储备干粮、野外饮用水，保障扑救森林草原火灾的需要，项目实施后预期达到将森林火灾受害率控制在1‰以下，火灾扑灭率达到98%以上，最大可能减少森林草原火情的发生次数，预期圆满完成2026年保护区森林草原防灭火任务。。</t>
  </si>
  <si>
    <t>物资装备</t>
  </si>
  <si>
    <t>批</t>
  </si>
  <si>
    <t>完成装备采购配备</t>
  </si>
  <si>
    <t>干粮、水</t>
  </si>
  <si>
    <t>反映购买干粮、水的情况。</t>
  </si>
  <si>
    <t>宣传材料验收质量</t>
  </si>
  <si>
    <t>物资装备验收质量合格率</t>
  </si>
  <si>
    <t>年内完成项目实施</t>
  </si>
  <si>
    <t>完成项目实施</t>
  </si>
  <si>
    <t>项目实施方案</t>
  </si>
  <si>
    <t>森林环境得到有效改善</t>
  </si>
  <si>
    <t>反映社会公众对森林防火工作满意程度。</t>
  </si>
  <si>
    <t>按照《蚂蚁森林云南省绿色环境发展基金会新平县西黑冠长臂猿栖息地修复项目实施方案》,对新平县者竜乡、水塘镇，造林面积756.80亩进行补植10%、对树穴进行除草、对8.4万株西南桦进行日常管护工作。</t>
  </si>
  <si>
    <t>种植西南桦的面积</t>
  </si>
  <si>
    <t>反映种植西南桦的面积完成率</t>
  </si>
  <si>
    <t>种植西南桦数量</t>
  </si>
  <si>
    <t>反映补植西南桦数量，应是造林数量的10%。</t>
  </si>
  <si>
    <t>造林成活率</t>
  </si>
  <si>
    <t>实施方案</t>
  </si>
  <si>
    <t>项目实施期限</t>
  </si>
  <si>
    <t>反映项目推进情况。</t>
  </si>
  <si>
    <t>保护西黑冠长臂猿栖息地恢复</t>
  </si>
  <si>
    <t>反映了西黑冠长臂猿栖息地恢复的生态效益</t>
  </si>
  <si>
    <t>反映保护区周边群众对该项工作满意度，周边社区群众该项工作满意度=表示满意的人数/调查人数×100%。</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</si>
  <si>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</si>
  <si>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</si>
  <si>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</si>
  <si>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</si>
  <si>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</si>
  <si>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</si>
  <si>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</si>
  <si>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</si>
  <si>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</si>
  <si>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</si>
  <si>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</si>
  <si>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</si>
  <si>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</si>
  <si>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</si>
  <si>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</si>
  <si>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</si>
  <si>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复印纸</t>
  </si>
  <si>
    <t>复印纸采购</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</si>
  <si>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</si>
  <si>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</si>
  <si>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</si>
  <si>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</si>
  <si>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</si>
  <si>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</si>
  <si>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</si>
  <si>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</si>
  <si>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</si>
  <si>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</si>
  <si>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</si>
  <si>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</si>
  <si>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</si>
  <si>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</si>
  <si>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</si>
  <si>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</si>
  <si>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</si>
  <si>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</si>
  <si>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</si>
  <si>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</si>
  <si>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</si>
  <si>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</si>
  <si>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</si>
  <si>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</si>
  <si>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</si>
  <si>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</si>
  <si>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</si>
  <si>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</si>
  <si>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</si>
  <si>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</si>
  <si>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家具和用品</t>
  </si>
  <si>
    <t>A05010201 办公桌</t>
  </si>
  <si>
    <t>办公桌</t>
  </si>
  <si>
    <t>设备</t>
  </si>
  <si>
    <t>A02061801 电冰箱</t>
  </si>
  <si>
    <t>电冰箱</t>
  </si>
  <si>
    <t>A02020400 多功能一体机</t>
  </si>
  <si>
    <t>多功能一体机</t>
  </si>
  <si>
    <t>A02021203 装订机</t>
  </si>
  <si>
    <t>A02021301 碎纸机</t>
  </si>
  <si>
    <t>A02010508 移动存储设备</t>
  </si>
  <si>
    <t>移动硬盘</t>
  </si>
  <si>
    <t>A02061999 其他照明设备</t>
  </si>
  <si>
    <t>警示用太阳能光伏爆闪灯</t>
  </si>
  <si>
    <t>A02061910 路灯</t>
  </si>
  <si>
    <t>森林防火亮化用太阳能光伏灯</t>
  </si>
  <si>
    <t>A02020599 其他照相机及器材</t>
  </si>
  <si>
    <t>红外相机</t>
  </si>
  <si>
    <t>预算11表</t>
  </si>
  <si>
    <t>2026年上级补助项目支出预算表</t>
  </si>
  <si>
    <t>上级补助</t>
  </si>
  <si>
    <t>预算12表</t>
  </si>
  <si>
    <t>2026年部门项目支出中期规划预算表</t>
  </si>
  <si>
    <t>项目级次</t>
  </si>
  <si>
    <t>2026年</t>
  </si>
  <si>
    <t>2027年</t>
  </si>
  <si>
    <t>2028年</t>
  </si>
  <si>
    <t>312 民生类</t>
  </si>
  <si>
    <t>本级</t>
  </si>
  <si>
    <t>323 事业发展类</t>
  </si>
  <si>
    <t>下级</t>
  </si>
  <si>
    <t>313 事业发展类</t>
  </si>
  <si>
    <t>311 专项业务类</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</si>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</sst>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81" formatCode="#,##0.00;-#,##0.00;;@"/>
    <numFmt numFmtId="182" formatCode="#,##0;-#,##0;;@"/>
    <numFmt numFmtId="183" formatCode="HH:mm:ss"/>
    <numFmt numFmtId="184" formatCode="yyyy-MM-dd"/>
    <numFmt numFmtId="185" formatCode="yyyy-MM-dd HH:mm:ss"/>
  </numFmts>
  <fonts count="22">
    <font>
      <sz val="11"/>
      <color rgb="FF000000"/>
      <name val="Calibri"/>
      <scheme val="minor"/>
    </font>
    <font>
      <sz val="9"/>
      <color auto="1"/>
      <name val="宋体"/>
    </font>
    <font>
      <b/>
      <sz val="9"/>
      <color auto="1"/>
      <name val="宋体"/>
    </font>
    <font>
      <b/>
      <sz val="23.25"/>
      <color auto="1"/>
      <name val="宋体"/>
    </font>
    <font>
      <sz val="9.75"/>
      <color auto="1"/>
      <name val="宋体"/>
    </font>
    <font>
      <sz val="9"/>
      <color auto="1"/>
      <name val="SimSun"/>
    </font>
    <font>
      <sz val="11"/>
      <color theme="1"/>
      <name val="Calibri"/>
      <scheme val="minor"/>
    </font>
    <font>
      <sz val="10"/>
      <color rgb="FF000000"/>
      <name val="宋体"/>
    </font>
    <font>
      <b/>
      <sz val="23"/>
      <color rgb="FF000000"/>
      <name val="宋体"/>
    </font>
    <font>
      <sz val="9"/>
      <color rgb="FF000000"/>
      <name val="宋体"/>
    </font>
    <font>
      <sz val="9"/>
      <color theme="1"/>
      <name val="宋体"/>
    </font>
    <font>
      <sz val="11"/>
      <color rgb="FF000000"/>
      <name val="宋体"/>
    </font>
    <font>
      <sz val="9.75"/>
      <color rgb="FF000000"/>
      <name val="SimSun"/>
    </font>
    <font>
      <b/>
      <sz val="22"/>
      <color rgb="FF000000"/>
      <name val="宋体"/>
    </font>
    <font>
      <sz val="9.75"/>
      <color rgb="FF000000"/>
      <name val="宋体"/>
    </font>
    <font>
      <sz val="9"/>
      <color rgb="FF000000"/>
      <name val="SimSun"/>
    </font>
    <font>
      <sz val="8.25"/>
      <color rgb="FF000000"/>
      <name val="宋体"/>
    </font>
    <font>
      <b/>
      <sz val="23.25"/>
      <color rgb="FF000000"/>
      <name val="宋体"/>
    </font>
    <font>
      <b/>
      <sz val="24"/>
      <color rgb="FF000000"/>
      <name val="宋体"/>
    </font>
    <font>
      <sz val="9.75"/>
      <color auto="1"/>
      <name val="SimSun"/>
    </font>
    <font>
      <b/>
      <sz val="21"/>
      <color rgb="FF000000"/>
      <name val="宋体"/>
    </font>
    <font>
      <sz val="10"/>
      <color rgb="FF000000"/>
      <name val="SimSun"/>
    </font>
  </fonts>
  <fills count="2">
    <fill>
      <patternFill patternType="none"/>
    </fill>
    <fill>
      <patternFill patternType="gray125"/>
    </fill>
  </fills>
  <borders count="17">
    <border>
      <left/>
      <right/>
      <top/>
      <bottom/>
    </border>
    <border>
      <left style="thin">
        <color rgb="FF000000"/>
      </left>
      <right style="thin">
        <color rgb="FF000000"/>
      </right>
      <top style="thin">
        <color rgb="FF000000"/>
      </top>
      <bottom style="thin">
        <color rgb="FF000000"/>
      </bottom>
    </border>
    <border>
      <left>
        <color rgb="FF800080"/>
      </left>
      <right style="thin">
        <color rgb="FF000000"/>
      </right>
      <top>
        <color rgb="FF800080"/>
      </top>
      <bottom>
        <color rgb="FF800080"/>
      </bottom>
    </border>
    <border>
      <left>
        <color rgb="0"/>
      </left>
      <right>
        <color rgb="0"/>
      </right>
      <top>
        <color rgb="0"/>
      </top>
      <bottom>
        <color rgb="0"/>
      </bottom>
    </border>
    <border>
      <left style="thin">
        <color rgb="FF000000"/>
      </left>
      <right style="thin">
        <color rgb="FF000000"/>
      </right>
      <top style="thin">
        <color rgb="FF000000"/>
      </top>
      <bottom>
        <color rgb="0"/>
      </bottom>
    </border>
    <border>
      <left style="thin">
        <color rgb="FF000000"/>
      </left>
      <right>
        <color rgb="0"/>
      </right>
      <top style="thin">
        <color rgb="FF000000"/>
      </top>
      <bottom style="thin">
        <color rgb="FF000000"/>
      </bottom>
    </border>
    <border>
      <left>
        <color rgb="0"/>
      </left>
      <right>
        <color rgb="0"/>
      </right>
      <top style="thin">
        <color rgb="FF000000"/>
      </top>
      <bottom style="thin">
        <color rgb="FF000000"/>
      </bottom>
    </border>
    <border>
      <left>
        <color rgb="0"/>
      </left>
      <right style="thin">
        <color rgb="FF000000"/>
      </right>
      <top style="thin">
        <color rgb="FF000000"/>
      </top>
      <bottom style="thin">
        <color rgb="FF000000"/>
      </bottom>
    </border>
    <border>
      <left style="thin">
        <color rgb="FF000000"/>
      </left>
      <right style="thin">
        <color rgb="FF000000"/>
      </right>
      <top>
        <color rgb="0"/>
      </top>
      <bottom>
        <color rgb="0"/>
      </bottom>
    </border>
    <border>
      <left style="thin">
        <color rgb="FF000000"/>
      </left>
      <right style="thin">
        <color rgb="FF000000"/>
      </right>
      <top>
        <color rgb="0"/>
      </top>
      <bottom style="thin">
        <color rgb="FF000000"/>
      </bottom>
    </border>
    <border>
      <left>
        <color rgb="0"/>
      </left>
      <right style="thin">
        <color rgb="FF000000"/>
      </right>
      <top style="thin">
        <color rgb="FF000000"/>
      </top>
      <bottom>
        <color rgb="0"/>
      </bottom>
    </border>
    <border>
      <left>
        <color rgb="0"/>
      </left>
      <right style="thin">
        <color rgb="FF000000"/>
      </right>
      <top>
        <color rgb="0"/>
      </top>
      <bottom>
        <color rgb="0"/>
      </bottom>
    </border>
    <border>
      <left>
        <color rgb="0"/>
      </left>
      <right>
        <color rgb="0"/>
      </right>
      <top>
        <color rgb="0"/>
      </top>
      <bottom style="thin">
        <color rgb="FF000000"/>
      </bottom>
    </border>
    <border>
      <left>
        <color rgb="0"/>
      </left>
      <right style="thin">
        <color rgb="FF000000"/>
      </right>
      <top>
        <color rgb="0"/>
      </top>
      <bottom style="thin">
        <color rgb="FF000000"/>
      </bottom>
    </border>
    <border>
      <left style="thin">
        <color rgb="FF000000"/>
      </left>
      <right>
        <color rgb="0"/>
      </right>
      <top>
        <color rgb="0"/>
      </top>
      <bottom style="thin">
        <color rgb="FF000000"/>
      </bottom>
    </border>
    <border>
      <left style="thin">
        <color rgb="FF000000"/>
      </left>
      <right>
        <color rgb="0"/>
      </right>
      <top style="thin">
        <color rgb="FF000000"/>
      </top>
      <bottom>
        <color rgb="0"/>
      </bottom>
    </border>
    <border>
      <left>
        <color rgb="FF800080"/>
      </left>
      <right>
        <color rgb="FF800080"/>
      </right>
      <top>
        <color rgb="FF800080"/>
      </top>
      <bottom>
        <color rgb="FF800080"/>
      </bottom>
    </border>
  </borders>
  <cellStyleXfs count="8">
    <xf numFmtId="0" fontId="0" fillId="0" borderId="0">
      <alignment vertical="top"/>
    </xf>
    <xf numFmtId="181" fontId="1" fillId="0" borderId="1">
      <alignment horizontal="right" vertical="center"/>
    </xf>
    <xf numFmtId="49" fontId="1" fillId="0" borderId="1">
      <alignment horizontal="left" vertical="center" wrapText="1"/>
    </xf>
    <xf numFmtId="183" fontId="1" fillId="0" borderId="1">
      <alignment horizontal="right" vertical="center"/>
    </xf>
    <xf numFmtId="184" fontId="1" fillId="0" borderId="1">
      <alignment horizontal="right" vertical="center"/>
    </xf>
    <xf numFmtId="185" fontId="1" fillId="0" borderId="1">
      <alignment horizontal="right" vertical="center"/>
    </xf>
    <xf numFmtId="10" fontId="1" fillId="0" borderId="1">
      <alignment horizontal="right" vertical="center"/>
    </xf>
    <xf numFmtId="182" fontId="1" fillId="0" borderId="1">
      <alignment horizontal="right" vertical="center"/>
    </xf>
  </cellStyleXfs>
  <cellXfs count="176">
    <xf numFmtId="0" fontId="0" fillId="0" borderId="0" xfId="0" applyFont="1">
      <alignment vertical="top"/>
    </xf>
    <xf numFmtId="181" fontId="1" fillId="0" borderId="1" xfId="1" applyFont="1" applyBorder="1" applyNumberFormat="1">
      <alignment horizontal="right" vertical="center"/>
    </xf>
    <xf numFmtId="49" fontId="1" fillId="0" borderId="1" xfId="2" applyFont="1" applyBorder="1" applyNumberFormat="1">
      <alignment horizontal="left" vertical="center" wrapText="1"/>
    </xf>
    <xf numFmtId="183" fontId="1" fillId="0" borderId="1" xfId="3" applyFont="1" applyBorder="1" applyNumberFormat="1">
      <alignment horizontal="right" vertical="center"/>
    </xf>
    <xf numFmtId="184" fontId="1" fillId="0" borderId="1" xfId="4" applyFont="1" applyBorder="1" applyNumberFormat="1">
      <alignment horizontal="right" vertical="center"/>
    </xf>
    <xf numFmtId="185" fontId="1" fillId="0" borderId="1" xfId="5" applyFont="1" applyBorder="1" applyNumberFormat="1">
      <alignment horizontal="right" vertical="center"/>
    </xf>
    <xf numFmtId="10" fontId="1" fillId="0" borderId="1" xfId="6" applyFont="1" applyBorder="1" applyNumberFormat="1">
      <alignment horizontal="right" vertical="center"/>
    </xf>
    <xf numFmtId="182" fontId="1" fillId="0" borderId="1" xfId="7" applyFont="1" applyBorder="1" applyNumberFormat="1">
      <alignment horizontal="right" vertical="center"/>
    </xf>
    <xf numFmtId="49" fontId="1" fillId="0" borderId="1" xfId="2" applyFont="1" applyBorder="1" applyNumberFormat="1">
      <alignment horizontal="right" vertical="center" wrapText="1"/>
    </xf>
    <xf numFmtId="49" fontId="2" fillId="0" borderId="1" xfId="0" applyFont="1" applyBorder="1" applyNumberFormat="1">
      <alignment horizontal="right" vertical="center" wrapText="1"/>
    </xf>
    <xf numFmtId="49" fontId="3" fillId="0" borderId="1" xfId="0" applyFont="1" applyBorder="1" applyNumberFormat="1">
      <alignment horizontal="center" vertical="center" wrapText="1"/>
    </xf>
    <xf numFmtId="49" fontId="1" fillId="0" borderId="1" xfId="2" applyFont="1" applyBorder="1" applyNumberFormat="1" quotePrefix="1">
      <alignment horizontal="left" vertical="center" wrapText="1"/>
    </xf>
    <xf numFmtId="49" fontId="4" fillId="0" borderId="1" xfId="2" applyFont="1" applyBorder="1" applyNumberFormat="1">
      <alignment horizontal="center" vertical="center" wrapText="1"/>
    </xf>
    <xf numFmtId="181" fontId="1" fillId="0" borderId="1" xfId="0" applyFont="1" applyBorder="1" applyNumberFormat="1">
      <alignment horizontal="right" vertical="center"/>
    </xf>
    <xf numFmtId="181" fontId="1" fillId="0" borderId="1" xfId="0" applyFont="1" applyBorder="1" applyNumberFormat="1">
      <alignment horizontal="left" vertical="center"/>
    </xf>
    <xf numFmtId="49" fontId="2" fillId="0" borderId="1" xfId="0" applyFont="1" applyBorder="1" applyNumberFormat="1">
      <alignment horizontal="center" vertical="center" wrapText="1"/>
    </xf>
    <xf numFmtId="49" fontId="2" fillId="0" borderId="1" xfId="2" applyFont="1" applyBorder="1" applyNumberFormat="1">
      <alignment horizontal="left" vertical="center" wrapText="1"/>
    </xf>
    <xf numFmtId="49" fontId="1" fillId="0" borderId="1" xfId="0" applyFont="1" applyBorder="1" applyNumberFormat="1">
      <alignment horizontal="left" vertical="center" wrapText="1"/>
    </xf>
    <xf numFmtId="49" fontId="5" fillId="0" borderId="1" xfId="2" applyFont="1" applyBorder="1" applyNumberFormat="1">
      <alignment horizontal="right" vertical="center" wrapText="1"/>
    </xf>
    <xf numFmtId="49" fontId="3" fillId="0" borderId="1" xfId="2" applyFont="1" applyBorder="1" applyNumberFormat="1">
      <alignment horizontal="center" vertical="center" wrapText="1"/>
    </xf>
    <xf numFmtId="49" fontId="1" fillId="0" borderId="2" xfId="2" applyFont="1" applyBorder="1" applyNumberFormat="1">
      <alignment horizontal="right" vertical="center" wrapText="1"/>
    </xf>
    <xf numFmtId="182" fontId="1" fillId="0" borderId="1" xfId="7" applyFont="1" applyBorder="1" applyNumberFormat="1">
      <alignment horizontal="center" vertical="center" wrapText="1"/>
    </xf>
    <xf numFmtId="181" fontId="1" fillId="0" borderId="1" xfId="2" applyFont="1" applyBorder="1" applyNumberFormat="1">
      <alignment horizontal="right" vertical="center" wrapText="1"/>
    </xf>
    <xf numFmtId="181" fontId="1" fillId="0" borderId="1" xfId="0" applyFont="1" applyBorder="1" applyNumberFormat="1">
      <alignment horizontal="right" vertical="center" wrapText="1"/>
    </xf>
    <xf numFmtId="49" fontId="1" fillId="0" borderId="1" xfId="2" applyFont="1" applyBorder="1" applyNumberFormat="1">
      <alignment horizontal="left" vertical="center" wrapText="1" indent="2"/>
    </xf>
    <xf numFmtId="49" fontId="1" fillId="0" borderId="1" xfId="2" applyFont="1" applyBorder="1" applyNumberFormat="1">
      <alignment horizontal="center" vertical="center" wrapText="1"/>
    </xf>
    <xf numFmtId="49" fontId="1" fillId="0" borderId="1" xfId="2" applyFont="1" applyBorder="1" applyNumberFormat="1">
      <alignment horizontal="left" vertical="center" wrapText="1" indent="4"/>
    </xf>
    <xf numFmtId="49" fontId="4" fillId="0" borderId="1" xfId="0" applyFont="1" applyBorder="1" applyNumberFormat="1">
      <alignment horizontal="center" vertical="center" wrapText="1"/>
    </xf>
    <xf numFmtId="181" fontId="2" fillId="0" borderId="1" xfId="0" applyFont="1" applyBorder="1" applyNumberFormat="1">
      <alignment horizontal="left" vertical="center"/>
    </xf>
    <xf numFmtId="0" fontId="6" fillId="0" borderId="3" xfId="0" applyFont="1" applyBorder="1" quotePrefix="0"/>
    <xf numFmtId="49" fontId="7" fillId="0" borderId="3" xfId="0" applyFont="1" applyBorder="1" applyNumberFormat="1" quotePrefix="0"/>
    <xf numFmtId="0" fontId="7" fillId="0" borderId="3" xfId="0" applyFont="1" applyBorder="1" quotePrefix="0">
      <alignment vertical="top"/>
    </xf>
    <xf numFmtId="0" fontId="7" fillId="0" borderId="3" xfId="0" applyFont="1" applyBorder="1" quotePrefix="0">
      <alignment horizontal="right" vertical="center"/>
    </xf>
    <xf numFmtId="0" fontId="8" fillId="0" borderId="3" xfId="0" applyFont="1" applyBorder="1" quotePrefix="0">
      <alignment horizontal="center" vertical="center"/>
    </xf>
    <xf numFmtId="0" fontId="9" fillId="0" borderId="3" xfId="0" applyFont="1" applyBorder="1" quotePrefix="1">
      <alignment horizontal="left" vertical="center"/>
      <protection locked="0"/>
    </xf>
    <xf numFmtId="0" fontId="10" fillId="0" borderId="3" xfId="0" applyFont="1" applyBorder="1" quotePrefix="1">
      <alignment horizontal="left" vertical="center"/>
    </xf>
    <xf numFmtId="0" fontId="10" fillId="0" borderId="3" xfId="0" applyFont="1" applyBorder="1" quotePrefix="0">
      <alignment horizontal="left" vertical="center"/>
    </xf>
    <xf numFmtId="0" fontId="11" fillId="0" borderId="3" xfId="0" applyFont="1" applyBorder="1" quotePrefix="0"/>
    <xf numFmtId="0" fontId="7" fillId="0" borderId="3" xfId="0" applyFont="1" applyBorder="1" quotePrefix="0">
      <alignment horizontal="right"/>
    </xf>
    <xf numFmtId="0" fontId="12" fillId="0" borderId="4" xfId="0" applyFont="1" applyBorder="1" quotePrefix="0">
      <alignment horizontal="center" vertical="center" wrapText="1"/>
      <protection locked="0"/>
    </xf>
    <xf numFmtId="0" fontId="12" fillId="0" borderId="4" xfId="0" applyFont="1" applyBorder="1" quotePrefix="0">
      <alignment horizontal="center" vertical="center" wrapText="1"/>
    </xf>
    <xf numFmtId="0" fontId="12" fillId="0" borderId="1" xfId="0" applyFont="1" applyBorder="1" quotePrefix="0">
      <alignment horizontal="center" vertical="center"/>
    </xf>
    <xf numFmtId="0" fontId="12" fillId="0" borderId="5" xfId="0" applyFont="1" applyBorder="1" quotePrefix="0">
      <alignment horizontal="center" vertical="center"/>
    </xf>
    <xf numFmtId="0" fontId="12" fillId="0" borderId="6" xfId="0" applyFont="1" applyBorder="1" quotePrefix="0">
      <alignment horizontal="center" vertical="center"/>
    </xf>
    <xf numFmtId="0" fontId="12" fillId="0" borderId="7" xfId="0" applyFont="1" applyBorder="1" quotePrefix="0">
      <alignment horizontal="center" vertical="center"/>
    </xf>
    <xf numFmtId="0" fontId="12" fillId="0" borderId="8" xfId="0" applyFont="1" applyBorder="1" quotePrefix="0">
      <alignment horizontal="center" vertical="center" wrapText="1"/>
      <protection locked="0"/>
    </xf>
    <xf numFmtId="0" fontId="12" fillId="0" borderId="8" xfId="0" applyFont="1" applyBorder="1" quotePrefix="0">
      <alignment horizontal="center" vertical="center" wrapText="1"/>
    </xf>
    <xf numFmtId="0" fontId="12" fillId="0" borderId="1" xfId="0" applyFont="1" applyBorder="1" quotePrefix="0">
      <alignment horizontal="center" vertical="center" wrapText="1"/>
    </xf>
    <xf numFmtId="0" fontId="12" fillId="0" borderId="9" xfId="0" applyFont="1" applyBorder="1" quotePrefix="0">
      <alignment horizontal="center" vertical="center" wrapText="1"/>
      <protection locked="0"/>
    </xf>
    <xf numFmtId="0" fontId="12" fillId="0" borderId="9" xfId="0" applyFont="1" applyBorder="1" quotePrefix="0">
      <alignment horizontal="center" vertical="center" wrapText="1"/>
    </xf>
    <xf numFmtId="0" fontId="12" fillId="0" borderId="9" xfId="0" applyFont="1" applyBorder="1" quotePrefix="0">
      <alignment horizontal="center" vertical="center"/>
    </xf>
    <xf numFmtId="0" fontId="7" fillId="0" borderId="1" xfId="0" applyFont="1" applyBorder="1" quotePrefix="0">
      <alignment horizontal="center" vertical="center"/>
    </xf>
    <xf numFmtId="49" fontId="10" fillId="0" borderId="1" xfId="2" applyFont="1" applyBorder="1" applyNumberFormat="1" quotePrefix="0">
      <alignment horizontal="left" vertical="center" wrapText="1"/>
    </xf>
    <xf numFmtId="49" fontId="10" fillId="0" borderId="1" xfId="0" applyFont="1" applyBorder="1" applyNumberFormat="1" quotePrefix="0">
      <alignment horizontal="left" vertical="center" wrapText="1"/>
    </xf>
    <xf numFmtId="181" fontId="10" fillId="0" borderId="1" xfId="0" applyFont="1" applyBorder="1" applyNumberFormat="1" quotePrefix="0">
      <alignment horizontal="right" vertical="center" wrapText="1"/>
    </xf>
    <xf numFmtId="0" fontId="7" fillId="0" borderId="5" xfId="0" applyFont="1" applyBorder="1" quotePrefix="0">
      <alignment horizontal="center" vertical="center" wrapText="1"/>
      <protection locked="0"/>
    </xf>
    <xf numFmtId="0" fontId="9" fillId="0" borderId="6" xfId="0" applyFont="1" applyBorder="1" quotePrefix="0">
      <alignment horizontal="left" vertical="center"/>
    </xf>
    <xf numFmtId="0" fontId="9" fillId="0" borderId="7" xfId="0" applyFont="1" applyBorder="1" quotePrefix="0">
      <alignment horizontal="left" vertical="center"/>
    </xf>
    <xf numFmtId="0" fontId="9" fillId="0" borderId="3" xfId="0" applyFont="1" applyBorder="1" quotePrefix="0">
      <alignment horizontal="right" vertical="center"/>
      <protection locked="0"/>
    </xf>
    <xf numFmtId="0" fontId="13" fillId="0" borderId="3" xfId="0" applyFont="1" applyBorder="1" quotePrefix="0">
      <alignment horizontal="center" vertical="center"/>
    </xf>
    <xf numFmtId="0" fontId="8" fillId="0" borderId="3" xfId="0" applyFont="1" applyBorder="1" quotePrefix="0">
      <alignment horizontal="center" vertical="center"/>
      <protection locked="0"/>
    </xf>
    <xf numFmtId="0" fontId="14" fillId="0" borderId="1" xfId="0" applyFont="1" applyBorder="1" quotePrefix="0">
      <alignment horizontal="center" vertical="center" wrapText="1"/>
    </xf>
    <xf numFmtId="0" fontId="14" fillId="0" borderId="1" xfId="0" applyFont="1" applyBorder="1" quotePrefix="0">
      <alignment horizontal="center" vertical="center"/>
      <protection locked="0"/>
    </xf>
    <xf numFmtId="0" fontId="9" fillId="0" borderId="1" xfId="0" applyFont="1" applyBorder="1" quotePrefix="0">
      <alignment vertical="center" wrapText="1"/>
    </xf>
    <xf numFmtId="0" fontId="9" fillId="0" borderId="1" xfId="0" applyFont="1" applyBorder="1" quotePrefix="0">
      <alignment horizontal="center" vertical="center" wrapText="1"/>
    </xf>
    <xf numFmtId="0" fontId="9" fillId="0" borderId="1" xfId="0" applyFont="1" applyBorder="1" quotePrefix="0">
      <alignment horizontal="center" vertical="center"/>
      <protection locked="0"/>
    </xf>
    <xf numFmtId="49" fontId="10" fillId="0" borderId="1" xfId="2" applyFont="1" applyBorder="1" applyNumberFormat="1" quotePrefix="0">
      <alignment horizontal="left" vertical="center" wrapText="1" indent="1"/>
    </xf>
    <xf numFmtId="0" fontId="9" fillId="0" borderId="1" xfId="0" applyFont="1" applyBorder="1" quotePrefix="0">
      <alignment horizontal="left" vertical="center" wrapText="1"/>
    </xf>
    <xf numFmtId="0" fontId="9" fillId="0" borderId="3" xfId="0" applyFont="1" applyBorder="1" quotePrefix="0">
      <alignment horizontal="left" vertical="center" wrapText="1"/>
      <protection locked="0"/>
    </xf>
    <xf numFmtId="0" fontId="11" fillId="0" borderId="3" xfId="0" applyFont="1" applyBorder="1" quotePrefix="0">
      <alignment horizontal="left" vertical="center" wrapText="1"/>
    </xf>
    <xf numFmtId="0" fontId="11" fillId="0" borderId="3" xfId="0" applyFont="1" applyBorder="1" quotePrefix="0">
      <alignment wrapText="1"/>
    </xf>
    <xf numFmtId="0" fontId="14" fillId="0" borderId="4" xfId="0" applyFont="1" applyBorder="1" quotePrefix="0">
      <alignment horizontal="center" vertical="center" wrapText="1"/>
    </xf>
    <xf numFmtId="0" fontId="14" fillId="0" borderId="4" xfId="0" applyFont="1" applyBorder="1" quotePrefix="0">
      <alignment horizontal="center" vertical="center"/>
    </xf>
    <xf numFmtId="0" fontId="14" fillId="0" borderId="1" xfId="0" applyFont="1" applyBorder="1" quotePrefix="0">
      <alignment horizontal="center" vertical="center"/>
    </xf>
    <xf numFmtId="0" fontId="14" fillId="0" borderId="9" xfId="0" applyFont="1" applyBorder="1" quotePrefix="0">
      <alignment horizontal="center" vertical="center"/>
    </xf>
    <xf numFmtId="181" fontId="10" fillId="0" borderId="1" xfId="0" applyFont="1" applyBorder="1" applyNumberFormat="1" quotePrefix="0">
      <alignment horizontal="right" vertical="center"/>
    </xf>
    <xf numFmtId="181" fontId="10" fillId="0" borderId="1" xfId="1" applyFont="1" applyBorder="1" applyNumberFormat="1" quotePrefix="0">
      <alignment horizontal="right" vertical="center"/>
    </xf>
    <xf numFmtId="0" fontId="7" fillId="0" borderId="1" xfId="0" applyFont="1" applyBorder="1" quotePrefix="0">
      <alignment horizontal="center" vertical="center" wrapText="1"/>
      <protection locked="0"/>
    </xf>
    <xf numFmtId="0" fontId="7" fillId="0" borderId="1" xfId="0" applyFont="1" applyBorder="1" quotePrefix="0">
      <alignment horizontal="center" vertical="center" wrapText="1"/>
    </xf>
    <xf numFmtId="0" fontId="15" fillId="0" borderId="3" xfId="0" applyFont="1" applyBorder="1" quotePrefix="0">
      <alignment horizontal="right" vertical="center"/>
    </xf>
    <xf numFmtId="0" fontId="15" fillId="0" borderId="3" xfId="0" applyFont="1" applyBorder="1" quotePrefix="0">
      <alignment horizontal="right" vertical="center"/>
      <protection locked="0"/>
    </xf>
    <xf numFmtId="0" fontId="13" fillId="0" borderId="3" xfId="0" applyFont="1" applyBorder="1" quotePrefix="0">
      <alignment horizontal="center" vertical="center" wrapText="1"/>
    </xf>
    <xf numFmtId="0" fontId="9" fillId="0" borderId="3" xfId="0" applyFont="1" applyBorder="1" quotePrefix="0">
      <alignment horizontal="left" vertical="center"/>
    </xf>
    <xf numFmtId="0" fontId="9" fillId="0" borderId="3" xfId="0" applyFont="1" applyBorder="1" quotePrefix="0">
      <alignment horizontal="right"/>
      <protection locked="0"/>
    </xf>
    <xf numFmtId="0" fontId="9" fillId="0" borderId="3" xfId="0" applyFont="1" applyBorder="1" quotePrefix="0">
      <alignment horizontal="right"/>
    </xf>
    <xf numFmtId="0" fontId="14" fillId="0" borderId="10" xfId="0" applyFont="1" applyBorder="1" quotePrefix="0">
      <alignment horizontal="center" vertical="center" wrapText="1"/>
    </xf>
    <xf numFmtId="0" fontId="14" fillId="0" borderId="6" xfId="0" applyFont="1" applyBorder="1" quotePrefix="0">
      <alignment horizontal="center" vertical="center" wrapText="1"/>
    </xf>
    <xf numFmtId="0" fontId="14" fillId="0" borderId="6" xfId="0" applyFont="1" applyBorder="1" quotePrefix="0">
      <alignment horizontal="center" vertical="center" wrapText="1"/>
      <protection locked="0"/>
    </xf>
    <xf numFmtId="0" fontId="14" fillId="0" borderId="6" xfId="0" applyFont="1" applyBorder="1" quotePrefix="0">
      <alignment horizontal="center" vertical="center"/>
      <protection locked="0"/>
    </xf>
    <xf numFmtId="0" fontId="14" fillId="0" borderId="7" xfId="0" applyFont="1" applyBorder="1" quotePrefix="0">
      <alignment horizontal="center" vertical="center" wrapText="1"/>
    </xf>
    <xf numFmtId="0" fontId="14" fillId="0" borderId="8" xfId="0" applyFont="1" applyBorder="1" quotePrefix="0">
      <alignment horizontal="center" vertical="center" wrapText="1"/>
    </xf>
    <xf numFmtId="0" fontId="14" fillId="0" borderId="11" xfId="0" applyFont="1" applyBorder="1" quotePrefix="0">
      <alignment horizontal="center" vertical="center" wrapText="1"/>
    </xf>
    <xf numFmtId="0" fontId="14" fillId="0" borderId="11" xfId="0" applyFont="1" applyBorder="1" quotePrefix="0">
      <alignment horizontal="center" vertical="center" wrapText="1"/>
      <protection locked="0"/>
    </xf>
    <xf numFmtId="0" fontId="14" fillId="0" borderId="12" xfId="0" applyFont="1" applyBorder="1" quotePrefix="0">
      <alignment horizontal="center" vertical="center" wrapText="1"/>
    </xf>
    <xf numFmtId="0" fontId="14" fillId="0" borderId="12" xfId="0" applyFont="1" applyBorder="1" quotePrefix="0">
      <alignment horizontal="center" vertical="center"/>
      <protection locked="0"/>
    </xf>
    <xf numFmtId="0" fontId="14" fillId="0" borderId="12" xfId="0" applyFont="1" applyBorder="1" quotePrefix="0">
      <alignment horizontal="center" vertical="center" wrapText="1"/>
      <protection locked="0"/>
    </xf>
    <xf numFmtId="0" fontId="14" fillId="0" borderId="13" xfId="0" applyFont="1" applyBorder="1" quotePrefix="0">
      <alignment horizontal="center" vertical="center" wrapText="1"/>
    </xf>
    <xf numFmtId="0" fontId="14" fillId="0" borderId="9" xfId="0" applyFont="1" applyBorder="1" quotePrefix="0">
      <alignment horizontal="center" vertical="center" wrapText="1"/>
    </xf>
    <xf numFmtId="0" fontId="14" fillId="0" borderId="13" xfId="0" applyFont="1" applyBorder="1" quotePrefix="0">
      <alignment horizontal="center" vertical="center" wrapText="1"/>
      <protection locked="0"/>
    </xf>
    <xf numFmtId="0" fontId="14" fillId="0" borderId="1" xfId="0" applyFont="1" applyBorder="1" quotePrefix="0">
      <alignment horizontal="center" vertical="center" wrapText="1"/>
      <protection locked="0"/>
    </xf>
    <xf numFmtId="0" fontId="14" fillId="0" borderId="13" xfId="0" applyFont="1" applyBorder="1" quotePrefix="0">
      <alignment horizontal="center" vertical="center"/>
    </xf>
    <xf numFmtId="0" fontId="14" fillId="0" borderId="13" xfId="0" applyFont="1" applyBorder="1" quotePrefix="0">
      <alignment horizontal="center" vertical="center"/>
      <protection locked="0"/>
    </xf>
    <xf numFmtId="0" fontId="9" fillId="0" borderId="9" xfId="0" applyFont="1" applyBorder="1" quotePrefix="0">
      <alignment horizontal="left" vertical="center" wrapText="1"/>
    </xf>
    <xf numFmtId="0" fontId="9" fillId="0" borderId="13" xfId="0" applyFont="1" applyBorder="1" quotePrefix="0">
      <alignment horizontal="left" vertical="center" wrapText="1"/>
    </xf>
    <xf numFmtId="0" fontId="9" fillId="0" borderId="13" xfId="0" applyFont="1" applyBorder="1" quotePrefix="0">
      <alignment horizontal="right" vertical="center"/>
    </xf>
    <xf numFmtId="181" fontId="9" fillId="0" borderId="1" xfId="0" applyFont="1" applyBorder="1" applyNumberFormat="1" quotePrefix="0">
      <alignment horizontal="right" vertical="center"/>
    </xf>
    <xf numFmtId="0" fontId="9" fillId="0" borderId="9" xfId="0" applyFont="1" applyBorder="1" quotePrefix="0">
      <alignment horizontal="left" vertical="center" wrapText="1" indent="2"/>
    </xf>
    <xf numFmtId="0" fontId="9" fillId="0" borderId="13" xfId="0" applyFont="1" applyBorder="1" quotePrefix="0">
      <alignment horizontal="center" vertical="center" wrapText="1"/>
    </xf>
    <xf numFmtId="182" fontId="10" fillId="0" borderId="1" xfId="7" applyFont="1" applyBorder="1" applyNumberFormat="1" quotePrefix="0">
      <alignment horizontal="center" vertical="center" wrapText="1"/>
    </xf>
    <xf numFmtId="0" fontId="9" fillId="0" borderId="14" xfId="0" applyFont="1" applyBorder="1" quotePrefix="0">
      <alignment horizontal="center" vertical="center"/>
    </xf>
    <xf numFmtId="0" fontId="9" fillId="0" borderId="12" xfId="0" applyFont="1" applyBorder="1" quotePrefix="0">
      <alignment horizontal="left" vertical="center"/>
    </xf>
    <xf numFmtId="0" fontId="9" fillId="0" borderId="3" xfId="0" applyFont="1" applyBorder="1" quotePrefix="0">
      <alignment horizontal="right" vertical="center" wrapText="1"/>
    </xf>
    <xf numFmtId="0" fontId="16" fillId="0" borderId="3" xfId="0" applyFont="1" applyBorder="1" quotePrefix="0">
      <alignment horizontal="right" vertical="center" wrapText="1"/>
      <protection locked="0"/>
    </xf>
    <xf numFmtId="0" fontId="16" fillId="0" borderId="3" xfId="0" applyFont="1" applyBorder="1" quotePrefix="0">
      <alignment horizontal="right" vertical="center"/>
      <protection locked="0"/>
    </xf>
    <xf numFmtId="0" fontId="16" fillId="0" borderId="3" xfId="0" applyFont="1" applyBorder="1" quotePrefix="0">
      <alignment horizontal="right" vertical="center" wrapText="1"/>
    </xf>
    <xf numFmtId="0" fontId="8" fillId="0" borderId="3" xfId="0" applyFont="1" applyBorder="1" quotePrefix="0">
      <alignment horizontal="center" vertical="center" wrapText="1"/>
    </xf>
    <xf numFmtId="0" fontId="8" fillId="0" borderId="3" xfId="0" applyFont="1" applyBorder="1" quotePrefix="0">
      <alignment horizontal="center" vertical="center" wrapText="1"/>
      <protection locked="0"/>
    </xf>
    <xf numFmtId="0" fontId="9" fillId="0" borderId="3" xfId="0" applyFont="1" applyBorder="1" quotePrefix="1">
      <alignment horizontal="left" vertical="center" wrapText="1"/>
    </xf>
    <xf numFmtId="0" fontId="9" fillId="0" borderId="3" xfId="0" applyFont="1" applyBorder="1" quotePrefix="0">
      <alignment vertical="top" wrapText="1"/>
      <protection locked="0"/>
    </xf>
    <xf numFmtId="0" fontId="7" fillId="0" borderId="3" xfId="0" applyFont="1" applyBorder="1" quotePrefix="0">
      <alignment wrapText="1"/>
    </xf>
    <xf numFmtId="0" fontId="9" fillId="0" borderId="3" xfId="0" applyFont="1" applyBorder="1" quotePrefix="0">
      <alignment horizontal="right" wrapText="1"/>
      <protection locked="0"/>
    </xf>
    <xf numFmtId="0" fontId="9" fillId="0" borderId="3" xfId="0" applyFont="1" applyBorder="1" quotePrefix="0">
      <alignment horizontal="right" wrapText="1"/>
    </xf>
    <xf numFmtId="0" fontId="11" fillId="0" borderId="4" xfId="0" applyFont="1" applyBorder="1" quotePrefix="0">
      <alignment horizontal="center" vertical="center" wrapText="1"/>
    </xf>
    <xf numFmtId="0" fontId="11" fillId="0" borderId="10" xfId="0" applyFont="1" applyBorder="1" quotePrefix="0">
      <alignment horizontal="center" vertical="center" wrapText="1"/>
    </xf>
    <xf numFmtId="0" fontId="11" fillId="0" borderId="6" xfId="0" applyFont="1" applyBorder="1" quotePrefix="0">
      <alignment horizontal="center" vertical="center" wrapText="1"/>
    </xf>
    <xf numFmtId="0" fontId="11" fillId="0" borderId="6" xfId="0" applyFont="1" applyBorder="1" quotePrefix="0">
      <alignment horizontal="center" vertical="center" wrapText="1"/>
      <protection locked="0"/>
    </xf>
    <xf numFmtId="0" fontId="11" fillId="0" borderId="6" xfId="0" applyFont="1" applyBorder="1" quotePrefix="0">
      <alignment horizontal="center" vertical="center"/>
      <protection locked="0"/>
    </xf>
    <xf numFmtId="0" fontId="11" fillId="0" borderId="7" xfId="0" applyFont="1" applyBorder="1" quotePrefix="0">
      <alignment horizontal="center" vertical="center" wrapText="1"/>
    </xf>
    <xf numFmtId="0" fontId="11" fillId="0" borderId="8" xfId="0" applyFont="1" applyBorder="1" quotePrefix="0">
      <alignment horizontal="center" vertical="center" wrapText="1"/>
    </xf>
    <xf numFmtId="0" fontId="11" fillId="0" borderId="11" xfId="0" applyFont="1" applyBorder="1" quotePrefix="0">
      <alignment horizontal="center" vertical="center" wrapText="1"/>
    </xf>
    <xf numFmtId="0" fontId="11" fillId="0" borderId="11" xfId="0" applyFont="1" applyBorder="1" quotePrefix="0">
      <alignment horizontal="center" vertical="center" wrapText="1"/>
      <protection locked="0"/>
    </xf>
    <xf numFmtId="0" fontId="11" fillId="0" borderId="12" xfId="0" applyFont="1" applyBorder="1" quotePrefix="0">
      <alignment horizontal="center" vertical="center" wrapText="1"/>
    </xf>
    <xf numFmtId="0" fontId="11" fillId="0" borderId="12" xfId="0" applyFont="1" applyBorder="1" quotePrefix="0">
      <alignment horizontal="center" vertical="center"/>
      <protection locked="0"/>
    </xf>
    <xf numFmtId="0" fontId="11" fillId="0" borderId="12" xfId="0" applyFont="1" applyBorder="1" quotePrefix="0">
      <alignment horizontal="center" vertical="center" wrapText="1"/>
      <protection locked="0"/>
    </xf>
    <xf numFmtId="0" fontId="11" fillId="0" borderId="13" xfId="0" applyFont="1" applyBorder="1" quotePrefix="0">
      <alignment horizontal="center" vertical="center" wrapText="1"/>
    </xf>
    <xf numFmtId="0" fontId="11" fillId="0" borderId="9" xfId="0" applyFont="1" applyBorder="1" quotePrefix="0">
      <alignment horizontal="center" vertical="center" wrapText="1"/>
    </xf>
    <xf numFmtId="0" fontId="11" fillId="0" borderId="13" xfId="0" applyFont="1" applyBorder="1" quotePrefix="0">
      <alignment horizontal="center" vertical="center" wrapText="1"/>
      <protection locked="0"/>
    </xf>
    <xf numFmtId="0" fontId="11" fillId="0" borderId="1" xfId="0" applyFont="1" applyBorder="1" quotePrefix="0">
      <alignment horizontal="center" vertical="center" wrapText="1"/>
      <protection locked="0"/>
    </xf>
    <xf numFmtId="0" fontId="9" fillId="0" borderId="13" xfId="0" applyFont="1" applyBorder="1" quotePrefix="0">
      <alignment horizontal="left" vertical="center"/>
    </xf>
    <xf numFmtId="0" fontId="7" fillId="0" borderId="3" xfId="0" applyFont="1" applyBorder="1" quotePrefix="0">
      <alignment horizontal="right" wrapText="1"/>
    </xf>
    <xf numFmtId="0" fontId="14" fillId="0" borderId="5" xfId="0" applyFont="1" applyBorder="1" quotePrefix="0">
      <alignment horizontal="center" vertical="center"/>
    </xf>
    <xf numFmtId="0" fontId="14" fillId="0" borderId="6" xfId="0" applyFont="1" applyBorder="1" quotePrefix="0">
      <alignment horizontal="center" vertical="center"/>
    </xf>
    <xf numFmtId="0" fontId="14" fillId="0" borderId="8" xfId="0" applyFont="1" applyBorder="1" quotePrefix="0">
      <alignment horizontal="center" vertical="center"/>
    </xf>
    <xf numFmtId="0" fontId="14" fillId="0" borderId="15" xfId="0" applyFont="1" applyBorder="1" quotePrefix="0">
      <alignment horizontal="center" vertical="center" wrapText="1"/>
    </xf>
    <xf numFmtId="0" fontId="17" fillId="0" borderId="3" xfId="0" applyFont="1" applyBorder="1" quotePrefix="0">
      <alignment horizontal="center" vertical="center"/>
    </xf>
    <xf numFmtId="0" fontId="18" fillId="0" borderId="3" xfId="0" applyFont="1" applyBorder="1" quotePrefix="0">
      <alignment horizontal="center" vertical="center"/>
    </xf>
    <xf numFmtId="0" fontId="18" fillId="0" borderId="3" xfId="0" applyFont="1" applyBorder="1" quotePrefix="0">
      <alignment horizontal="center" vertical="center"/>
      <protection locked="0"/>
    </xf>
    <xf numFmtId="49" fontId="1" fillId="0" borderId="16" xfId="2" applyFont="1" applyBorder="1" applyNumberFormat="1">
      <alignment horizontal="right" vertical="center" wrapText="1"/>
    </xf>
    <xf numFmtId="49" fontId="3" fillId="0" borderId="16" xfId="2" applyFont="1" applyBorder="1" applyNumberFormat="1">
      <alignment horizontal="center" vertical="center" wrapText="1"/>
    </xf>
    <xf numFmtId="49" fontId="1" fillId="0" borderId="16" xfId="2" applyFont="1" applyBorder="1" applyNumberFormat="1">
      <alignment horizontal="left" vertical="center" wrapText="1"/>
    </xf>
    <xf numFmtId="49" fontId="19" fillId="0" borderId="1" xfId="0" applyFont="1" applyBorder="1" applyNumberFormat="1">
      <alignment horizontal="center" vertical="center" wrapText="1"/>
    </xf>
    <xf numFmtId="49" fontId="1" fillId="0" borderId="1" xfId="0" applyFont="1" applyBorder="1" applyNumberFormat="1">
      <alignment horizontal="center" vertical="center" wrapText="1"/>
    </xf>
    <xf numFmtId="182" fontId="1" fillId="0" borderId="1" xfId="0" applyFont="1" applyBorder="1" applyNumberFormat="1">
      <alignment horizontal="right" vertical="center" wrapText="1"/>
    </xf>
    <xf numFmtId="49" fontId="1" fillId="0" borderId="1" xfId="0" applyFont="1" applyBorder="1" applyNumberFormat="1">
      <alignment horizontal="left" vertical="center" wrapText="1" indent="2"/>
    </xf>
    <xf numFmtId="49" fontId="15" fillId="0" borderId="3" xfId="0" applyFont="1" applyBorder="1" applyNumberFormat="1" quotePrefix="0">
      <alignment horizontal="right" vertical="center"/>
    </xf>
    <xf numFmtId="0" fontId="11" fillId="0" borderId="3" xfId="0" applyFont="1" applyBorder="1" quotePrefix="0">
      <alignment horizontal="left" vertical="center"/>
    </xf>
    <xf numFmtId="0" fontId="7" fillId="0" borderId="3" xfId="0" applyFont="1" applyBorder="1" quotePrefix="0">
      <alignment horizontal="right"/>
      <protection locked="0"/>
    </xf>
    <xf numFmtId="0" fontId="14" fillId="0" borderId="4" xfId="0" applyFont="1" applyBorder="1" quotePrefix="0">
      <alignment horizontal="center" vertical="center" wrapText="1"/>
      <protection locked="0"/>
    </xf>
    <xf numFmtId="0" fontId="14" fillId="0" borderId="7" xfId="0" applyFont="1" applyBorder="1" quotePrefix="0">
      <alignment horizontal="center" vertical="center"/>
    </xf>
    <xf numFmtId="0" fontId="14" fillId="0" borderId="8" xfId="0" applyFont="1" applyBorder="1" quotePrefix="0">
      <alignment horizontal="center" vertical="center" wrapText="1"/>
      <protection locked="0"/>
    </xf>
    <xf numFmtId="0" fontId="14" fillId="0" borderId="9" xfId="0" applyFont="1" applyBorder="1" quotePrefix="0">
      <alignment horizontal="center" vertical="center" wrapText="1"/>
      <protection locked="0"/>
    </xf>
    <xf numFmtId="0" fontId="9" fillId="0" borderId="1" xfId="0" applyFont="1" applyBorder="1" quotePrefix="0">
      <alignment horizontal="left" vertical="center" wrapText="1"/>
      <protection locked="0"/>
    </xf>
    <xf numFmtId="0" fontId="12" fillId="0" borderId="3" xfId="0" applyFont="1" applyBorder="1" quotePrefix="0">
      <alignment horizontal="right" vertical="center"/>
    </xf>
    <xf numFmtId="49" fontId="12" fillId="0" borderId="3" xfId="0" applyFont="1" applyBorder="1" applyNumberFormat="1" quotePrefix="0">
      <alignment horizontal="right" vertical="center"/>
    </xf>
    <xf numFmtId="0" fontId="12" fillId="0" borderId="3" xfId="0" applyFont="1" applyBorder="1" quotePrefix="0">
      <alignment horizontal="right" vertical="center"/>
      <protection locked="0"/>
    </xf>
    <xf numFmtId="0" fontId="20" fillId="0" borderId="3" xfId="0" applyFont="1" applyBorder="1" quotePrefix="0">
      <alignment horizontal="center" vertical="center"/>
    </xf>
    <xf numFmtId="0" fontId="21" fillId="0" borderId="3" xfId="0" applyFont="1" applyBorder="1" quotePrefix="0">
      <alignment horizontal="right"/>
      <protection locked="0"/>
    </xf>
    <xf numFmtId="0" fontId="12" fillId="0" borderId="4" xfId="0" applyFont="1" applyBorder="1" quotePrefix="0">
      <alignment horizontal="center" vertical="center"/>
    </xf>
    <xf numFmtId="0" fontId="15" fillId="0" borderId="1" xfId="0" applyFont="1" applyBorder="1" quotePrefix="0">
      <alignment horizontal="left" vertical="center" wrapText="1"/>
      <protection locked="0"/>
    </xf>
    <xf numFmtId="0" fontId="15" fillId="0" borderId="1" xfId="0" applyFont="1" applyBorder="1" quotePrefix="0">
      <alignment horizontal="left" vertical="center"/>
      <protection locked="0"/>
    </xf>
    <xf numFmtId="49" fontId="15" fillId="0" borderId="1" xfId="2" applyFont="1" applyBorder="1" applyNumberFormat="1" quotePrefix="0">
      <alignment horizontal="left" vertical="center" wrapText="1"/>
    </xf>
    <xf numFmtId="0" fontId="15" fillId="0" borderId="1" xfId="0" applyFont="1" applyBorder="1" quotePrefix="0">
      <alignment horizontal="left" vertical="center" wrapText="1" indent="2"/>
      <protection locked="0"/>
    </xf>
    <xf numFmtId="49" fontId="15" fillId="0" borderId="1" xfId="0" applyFont="1" applyBorder="1" applyNumberFormat="1" quotePrefix="0">
      <alignment horizontal="center" vertical="center" wrapText="1"/>
    </xf>
    <xf numFmtId="0" fontId="15" fillId="0" borderId="5" xfId="0" applyFont="1" applyBorder="1" quotePrefix="0">
      <alignment horizontal="center" vertical="center" wrapText="1"/>
      <protection locked="0"/>
    </xf>
    <xf numFmtId="0" fontId="15" fillId="0" borderId="6" xfId="0" applyFont="1" applyBorder="1" quotePrefix="0">
      <alignment horizontal="left" vertical="center" wrapText="1"/>
      <protection locked="0"/>
    </xf>
    <xf numFmtId="0" fontId="15" fillId="0" borderId="7" xfId="0" applyFont="1" applyBorder="1" quotePrefix="0">
      <alignment horizontal="left" vertical="center" wrapText="1"/>
      <protection locked="0"/>
    </xf>
  </cellXfs>
  <cellStyles count="9">
    <cellStyle name="Normal" xfId="0" builtinId="0"/>
    <cellStyle name="NumberStyle" xfId="1"/>
    <cellStyle name="TextStyle" xfId="2"/>
    <cellStyle name="MoneyStyle" xfId="1"/>
    <cellStyle name="TimeStyle" xfId="3"/>
    <cellStyle name="DateStyle" xfId="4"/>
    <cellStyle name="DateTimeStyle" xfId="5"/>
    <cellStyle name="PercentStyle" xfId="6"/>
    <cellStyle name="IntegralNumberStyle" xfId="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sharedStrings" Target="sharedStrings.xml"/><Relationship Id="rId2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DFC2C-FDCE-CB6C-6D18-4BE3DE4C0B98}" mc:Ignorable="x14ac xr xr2 xr3">
  <sheetPr>
    <outlinePr summaryRight="0"/>
  </sheetPr>
  <dimension ref="A1:D20"/>
  <sheetViews>
    <sheetView topLeftCell="A7" showZeros="0" workbookViewId="0" tabSelected="1"/>
  </sheetViews>
  <sheetFormatPr defaultColWidth="8.8515625" customHeight="1" defaultRowHeight="15"/>
  <cols>
    <col min="1" max="2" width="28.57421875" customWidth="1"/>
    <col min="3" max="3" width="35.703125" customWidth="1"/>
    <col min="4" max="4" width="28.57421875" customWidth="1"/>
  </cols>
  <sheetData>
    <row customHeight="1" ht="18.75">
      <c r="A1" s="8" t="s">
        <v>0</v>
      </c>
      <c r="B1" s="9"/>
      <c r="C1" s="9"/>
      <c r="D1" s="9"/>
    </row>
    <row customHeight="1" ht="28.5">
      <c r="A2" s="10" t="s">
        <v>1</v>
      </c>
      <c r="B2" s="10"/>
      <c r="C2" s="10"/>
      <c r="D2" s="10"/>
    </row>
    <row customHeight="1" ht="18.75">
      <c r="A3" s="11">
        <f>"单位名称："&amp;"玉溪市林业和草原局"</f>
      </c>
      <c r="B3" s="2"/>
      <c r="C3" s="2"/>
      <c r="D3" s="8" t="s">
        <v>2</v>
      </c>
    </row>
    <row customHeight="1" ht="18.75">
      <c r="A4" s="12" t="s">
        <v>3</v>
      </c>
      <c r="B4" s="12"/>
      <c r="C4" s="12" t="s">
        <v>4</v>
      </c>
      <c r="D4" s="12"/>
    </row>
    <row customHeight="1" ht="18.75">
      <c r="A5" s="12" t="s">
        <v>5</v>
      </c>
      <c r="B5" s="12" t="s">
        <v>6</v>
      </c>
      <c r="C5" s="12" t="s">
        <v>7</v>
      </c>
      <c r="D5" s="12" t="s">
        <v>6</v>
      </c>
    </row>
    <row customHeight="1" ht="18.75">
      <c r="A6" s="2" t="s">
        <v>8</v>
      </c>
      <c r="B6" s="1">
        <v>71882227.02</v>
      </c>
      <c r="C6" s="14">
        <f>"一"&amp;"、"&amp;"一般公共服务支出"</f>
      </c>
      <c r="D6" s="1">
        <v>482500</v>
      </c>
    </row>
    <row customHeight="1" ht="18.75">
      <c r="A7" s="2" t="s">
        <v>9</v>
      </c>
      <c r="B7" s="1"/>
      <c r="C7" s="14">
        <f>"二"&amp;"、"&amp;"科学技术支出"</f>
      </c>
      <c r="D7" s="1"/>
    </row>
    <row customHeight="1" ht="18.75">
      <c r="A8" s="2" t="s">
        <v>10</v>
      </c>
      <c r="B8" s="1"/>
      <c r="C8" s="14">
        <f>"二"&amp;"、"&amp;"社会保障和就业支出"</f>
      </c>
      <c r="D8" s="1">
        <v>10105326.88</v>
      </c>
    </row>
    <row customHeight="1" ht="18.75">
      <c r="A9" s="2" t="s">
        <v>11</v>
      </c>
      <c r="B9" s="1"/>
      <c r="C9" s="14">
        <f>"三"&amp;"、"&amp;"卫生健康支出"</f>
      </c>
      <c r="D9" s="1">
        <v>3948958.94</v>
      </c>
    </row>
    <row customHeight="1" ht="18.75">
      <c r="A10" s="2" t="s">
        <v>12</v>
      </c>
      <c r="B10" s="1">
        <v>3825343.72</v>
      </c>
      <c r="C10" s="14">
        <f>"三"&amp;"、"&amp;"节能环保支出"</f>
      </c>
      <c r="D10" s="1">
        <v>106090054.78</v>
      </c>
    </row>
    <row customHeight="1" ht="18.75">
      <c r="A11" s="2" t="s">
        <v>13</v>
      </c>
      <c r="B11" s="1"/>
      <c r="C11" s="14">
        <f>"四"&amp;"、"&amp;"农林水支出"</f>
      </c>
      <c r="D11" s="1">
        <v>105420904</v>
      </c>
    </row>
    <row customHeight="1" ht="18.75">
      <c r="A12" s="2" t="s">
        <v>14</v>
      </c>
      <c r="B12" s="1">
        <v>683655.22</v>
      </c>
      <c r="C12" s="14">
        <f>"五"&amp;"、"&amp;"住房保障支出"</f>
      </c>
      <c r="D12" s="1">
        <v>3235399.8</v>
      </c>
    </row>
    <row customHeight="1" ht="18.75">
      <c r="A13" s="2" t="s">
        <v>15</v>
      </c>
      <c r="B13" s="1"/>
      <c r="C13" s="14">
        <f>"六"&amp;"、"&amp;"转移性支出"</f>
      </c>
      <c r="D13" s="1">
        <v>2980000</v>
      </c>
    </row>
    <row customHeight="1" ht="18.75">
      <c r="A14" s="2" t="s">
        <v>16</v>
      </c>
      <c r="B14" s="1"/>
      <c r="C14" s="2"/>
      <c r="D14" s="2"/>
    </row>
    <row customHeight="1" ht="18.75">
      <c r="A15" s="2" t="s">
        <v>17</v>
      </c>
      <c r="B15" s="1">
        <v>3141688.5</v>
      </c>
      <c r="C15" s="2"/>
      <c r="D15" s="2"/>
    </row>
    <row customHeight="1" ht="18.75">
      <c r="A16" s="15" t="s">
        <v>18</v>
      </c>
      <c r="B16" s="1">
        <v>75707570.74</v>
      </c>
      <c r="C16" s="15" t="s">
        <v>19</v>
      </c>
      <c r="D16" s="1">
        <v>232263144.4</v>
      </c>
    </row>
    <row customHeight="1" ht="18.75">
      <c r="A17" s="16" t="s">
        <v>20</v>
      </c>
      <c r="B17" s="2"/>
      <c r="C17" s="16" t="s">
        <v>21</v>
      </c>
      <c r="D17" s="2"/>
    </row>
    <row customHeight="1" ht="18.75">
      <c r="A18" s="17" t="s">
        <v>22</v>
      </c>
      <c r="B18" s="1">
        <v>156555573.66</v>
      </c>
      <c r="C18" s="17" t="s">
        <v>22</v>
      </c>
      <c r="D18" s="1"/>
    </row>
    <row customHeight="1" ht="18.75">
      <c r="A19" s="17" t="s">
        <v>23</v>
      </c>
      <c r="B19" s="1"/>
      <c r="C19" s="17" t="s">
        <v>23</v>
      </c>
      <c r="D19" s="1"/>
    </row>
    <row customHeight="1" ht="18.75">
      <c r="A20" s="15" t="s">
        <v>24</v>
      </c>
      <c r="B20" s="1">
        <v>232263144.4</v>
      </c>
      <c r="C20" s="15" t="s">
        <v>25</v>
      </c>
      <c r="D20" s="1">
        <v>232263144.4</v>
      </c>
    </row>
  </sheetData>
  <mergeCells count="5">
    <mergeCell ref="A4:B4"/>
    <mergeCell ref="C4:D4"/>
    <mergeCell ref="A2:D2"/>
    <mergeCell ref="A3:C3"/>
    <mergeCell ref="A1:D1"/>
  </mergeCells>
  <pageSetup scale="0" pageOrder="overThenDown"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118BA3-1E92-C5A2-9BB8-4157CED21E38}" mc:Ignorable="x14ac xr xr2 xr3">
  <sheetPr>
    <outlinePr summaryRight="0"/>
  </sheetPr>
  <dimension ref="A1:S15"/>
  <sheetViews>
    <sheetView topLeftCell="A1" showZeros="0" workbookViewId="0"/>
  </sheetViews>
  <sheetFormatPr defaultColWidth="8.8515625" customHeight="1" defaultRowHeight="15"/>
  <cols>
    <col min="1" max="1" width="17.84375" customWidth="1"/>
    <col min="2" max="2" width="53.1328125" customWidth="1"/>
    <col min="3" max="3" width="16.28125" customWidth="1"/>
    <col min="4" max="4" width="16.4140625" customWidth="1"/>
    <col min="5" max="6" width="16.28125" customWidth="1"/>
    <col min="7" max="11" width="16.4140625" customWidth="1"/>
    <col min="12" max="18" width="16.28125" customWidth="1"/>
    <col min="19" max="19" width="16.4140625" customWidth="1"/>
  </cols>
  <sheetData>
    <row customHeight="1" ht="15">
      <c r="A1" s="18" t="s">
        <v>26</v>
      </c>
      <c r="B1" s="18"/>
      <c r="C1" s="18"/>
      <c r="D1" s="18"/>
      <c r="E1" s="18"/>
      <c r="F1" s="18"/>
      <c r="G1" s="18"/>
      <c r="H1" s="18"/>
      <c r="I1" s="18"/>
      <c r="J1" s="18"/>
      <c r="K1" s="18"/>
      <c r="L1" s="18"/>
      <c r="M1" s="18"/>
      <c r="N1" s="18"/>
      <c r="O1" s="18"/>
      <c r="P1" s="18"/>
      <c r="Q1" s="18"/>
      <c r="R1" s="18"/>
      <c r="S1" s="18"/>
    </row>
    <row customHeight="1" ht="28.5">
      <c r="A2" s="19" t="s">
        <v>27</v>
      </c>
      <c r="B2" s="19"/>
      <c r="C2" s="19"/>
      <c r="D2" s="19"/>
      <c r="E2" s="19"/>
      <c r="F2" s="19"/>
      <c r="G2" s="19"/>
      <c r="H2" s="19"/>
      <c r="I2" s="19"/>
      <c r="J2" s="19"/>
      <c r="K2" s="19"/>
      <c r="L2" s="19"/>
      <c r="M2" s="19"/>
      <c r="N2" s="19"/>
      <c r="O2" s="19"/>
      <c r="P2" s="19"/>
      <c r="Q2" s="19"/>
      <c r="R2" s="19"/>
      <c r="S2" s="19"/>
    </row>
    <row customHeight="1" ht="20.25">
      <c r="A3" s="2">
        <f>"单位名称："&amp;"玉溪市林业和草原局"</f>
      </c>
      <c r="B3" s="2"/>
      <c r="C3" s="2"/>
      <c r="D3" s="2"/>
      <c r="E3" s="2"/>
      <c r="F3" s="2"/>
      <c r="G3" s="2"/>
      <c r="H3" s="2"/>
      <c r="I3" s="2"/>
      <c r="J3" s="2"/>
      <c r="K3" s="2"/>
      <c r="L3" s="20"/>
      <c r="M3" s="20"/>
      <c r="N3" s="20"/>
      <c r="O3" s="20"/>
      <c r="P3" s="20"/>
      <c r="Q3" s="20"/>
      <c r="R3" s="20"/>
      <c r="S3" s="20" t="s">
        <v>2</v>
      </c>
    </row>
    <row customHeight="1" ht="27">
      <c r="A4" s="12" t="s">
        <v>28</v>
      </c>
      <c r="B4" s="12" t="s">
        <v>29</v>
      </c>
      <c r="C4" s="12" t="s">
        <v>30</v>
      </c>
      <c r="D4" s="12" t="s">
        <v>31</v>
      </c>
      <c r="E4" s="12"/>
      <c r="F4" s="12"/>
      <c r="G4" s="12"/>
      <c r="H4" s="12"/>
      <c r="I4" s="12"/>
      <c r="J4" s="12"/>
      <c r="K4" s="12"/>
      <c r="L4" s="12"/>
      <c r="M4" s="12"/>
      <c r="N4" s="12"/>
      <c r="O4" s="12" t="s">
        <v>20</v>
      </c>
      <c r="P4" s="12"/>
      <c r="Q4" s="12"/>
      <c r="R4" s="12"/>
      <c r="S4" s="12"/>
    </row>
    <row customHeight="1" ht="27">
      <c r="A5" s="12"/>
      <c r="B5" s="12"/>
      <c r="C5" s="12"/>
      <c r="D5" s="12" t="s">
        <v>32</v>
      </c>
      <c r="E5" s="12" t="s">
        <v>33</v>
      </c>
      <c r="F5" s="12" t="s">
        <v>34</v>
      </c>
      <c r="G5" s="12" t="s">
        <v>35</v>
      </c>
      <c r="H5" s="12" t="s">
        <v>36</v>
      </c>
      <c r="I5" s="12" t="s">
        <v>37</v>
      </c>
      <c r="J5" s="12"/>
      <c r="K5" s="12"/>
      <c r="L5" s="12"/>
      <c r="M5" s="12"/>
      <c r="N5" s="12"/>
      <c r="O5" s="12" t="s">
        <v>32</v>
      </c>
      <c r="P5" s="12" t="s">
        <v>33</v>
      </c>
      <c r="Q5" s="12" t="s">
        <v>34</v>
      </c>
      <c r="R5" s="12" t="s">
        <v>35</v>
      </c>
      <c r="S5" s="12" t="s">
        <v>38</v>
      </c>
    </row>
    <row customHeight="1" ht="27">
      <c r="A6" s="12"/>
      <c r="B6" s="12"/>
      <c r="C6" s="12"/>
      <c r="D6" s="12"/>
      <c r="E6" s="12"/>
      <c r="F6" s="12"/>
      <c r="G6" s="12"/>
      <c r="H6" s="12"/>
      <c r="I6" s="12" t="s">
        <v>32</v>
      </c>
      <c r="J6" s="12" t="s">
        <v>39</v>
      </c>
      <c r="K6" s="12" t="s">
        <v>40</v>
      </c>
      <c r="L6" s="12" t="s">
        <v>41</v>
      </c>
      <c r="M6" s="12" t="s">
        <v>42</v>
      </c>
      <c r="N6" s="12" t="s">
        <v>43</v>
      </c>
      <c r="O6" s="12"/>
      <c r="P6" s="12"/>
      <c r="Q6" s="12"/>
      <c r="R6" s="12"/>
      <c r="S6" s="12"/>
    </row>
    <row customHeight="1" ht="20.25">
      <c r="A7" s="21" t="s">
        <v>44</v>
      </c>
      <c r="B7" s="21" t="s">
        <v>45</v>
      </c>
      <c r="C7" s="21" t="s">
        <v>46</v>
      </c>
      <c r="D7" s="21" t="s">
        <v>47</v>
      </c>
      <c r="E7" s="21" t="s">
        <v>48</v>
      </c>
      <c r="F7" s="21" t="s">
        <v>49</v>
      </c>
      <c r="G7" s="21" t="s">
        <v>50</v>
      </c>
      <c r="H7" s="21" t="s">
        <v>51</v>
      </c>
      <c r="I7" s="21" t="s">
        <v>52</v>
      </c>
      <c r="J7" s="21" t="s">
        <v>53</v>
      </c>
      <c r="K7" s="21" t="s">
        <v>54</v>
      </c>
      <c r="L7" s="21" t="s">
        <v>55</v>
      </c>
      <c r="M7" s="21" t="s">
        <v>56</v>
      </c>
      <c r="N7" s="21" t="s">
        <v>57</v>
      </c>
      <c r="O7" s="21" t="s">
        <v>58</v>
      </c>
      <c r="P7" s="21" t="s">
        <v>59</v>
      </c>
      <c r="Q7" s="21" t="s">
        <v>60</v>
      </c>
      <c r="R7" s="21" t="s">
        <v>61</v>
      </c>
      <c r="S7" s="21" t="s">
        <v>62</v>
      </c>
    </row>
    <row customHeight="1" ht="20.25">
      <c r="A8" s="2" t="s">
        <v>63</v>
      </c>
      <c r="B8" s="2" t="s">
        <v>64</v>
      </c>
      <c r="C8" s="22">
        <v>232263144.4</v>
      </c>
      <c r="D8" s="22">
        <v>75707570.74</v>
      </c>
      <c r="E8" s="23">
        <v>71882227.02</v>
      </c>
      <c r="F8" s="23"/>
      <c r="G8" s="23"/>
      <c r="H8" s="23"/>
      <c r="I8" s="23">
        <v>3825343.72</v>
      </c>
      <c r="J8" s="23"/>
      <c r="K8" s="23">
        <v>683655.22</v>
      </c>
      <c r="L8" s="23"/>
      <c r="M8" s="23"/>
      <c r="N8" s="23">
        <v>3141688.5</v>
      </c>
      <c r="O8" s="22">
        <v>156555573.66</v>
      </c>
      <c r="P8" s="22">
        <v>156555573.66</v>
      </c>
      <c r="Q8" s="22"/>
      <c r="R8" s="22"/>
      <c r="S8" s="22"/>
    </row>
    <row customHeight="1" ht="20.25">
      <c r="A9" s="24" t="s">
        <v>65</v>
      </c>
      <c r="B9" s="24" t="s">
        <v>66</v>
      </c>
      <c r="C9" s="22">
        <v>17468591.5</v>
      </c>
      <c r="D9" s="22">
        <v>10685691.5</v>
      </c>
      <c r="E9" s="23">
        <v>10685691.5</v>
      </c>
      <c r="F9" s="23"/>
      <c r="G9" s="23"/>
      <c r="H9" s="23"/>
      <c r="I9" s="23"/>
      <c r="J9" s="23"/>
      <c r="K9" s="23"/>
      <c r="L9" s="23"/>
      <c r="M9" s="23"/>
      <c r="N9" s="23"/>
      <c r="O9" s="22">
        <v>6782900</v>
      </c>
      <c r="P9" s="22">
        <v>6782900</v>
      </c>
      <c r="Q9" s="22"/>
      <c r="R9" s="2"/>
      <c r="S9" s="22"/>
    </row>
    <row customHeight="1" ht="20.25">
      <c r="A10" s="24" t="s">
        <v>67</v>
      </c>
      <c r="B10" s="24" t="s">
        <v>64</v>
      </c>
      <c r="C10" s="22">
        <v>162678920.97</v>
      </c>
      <c r="D10" s="22">
        <v>33872864.9</v>
      </c>
      <c r="E10" s="23">
        <v>33390576.4</v>
      </c>
      <c r="F10" s="23"/>
      <c r="G10" s="23"/>
      <c r="H10" s="23"/>
      <c r="I10" s="23">
        <v>482288.5</v>
      </c>
      <c r="J10" s="23"/>
      <c r="K10" s="23"/>
      <c r="L10" s="23"/>
      <c r="M10" s="23"/>
      <c r="N10" s="23">
        <v>482288.5</v>
      </c>
      <c r="O10" s="22">
        <v>128806056.07</v>
      </c>
      <c r="P10" s="22">
        <v>128806056.07</v>
      </c>
      <c r="Q10" s="22"/>
      <c r="R10" s="2"/>
      <c r="S10" s="22"/>
    </row>
    <row customHeight="1" ht="20.25">
      <c r="A11" s="24" t="s">
        <v>68</v>
      </c>
      <c r="B11" s="24" t="s">
        <v>69</v>
      </c>
      <c r="C11" s="22">
        <v>12598533.87</v>
      </c>
      <c r="D11" s="22">
        <v>3854133.87</v>
      </c>
      <c r="E11" s="23">
        <v>3854133.87</v>
      </c>
      <c r="F11" s="23"/>
      <c r="G11" s="23"/>
      <c r="H11" s="23"/>
      <c r="I11" s="23"/>
      <c r="J11" s="23"/>
      <c r="K11" s="23"/>
      <c r="L11" s="23"/>
      <c r="M11" s="23"/>
      <c r="N11" s="23"/>
      <c r="O11" s="22">
        <v>8744400</v>
      </c>
      <c r="P11" s="22">
        <v>8744400</v>
      </c>
      <c r="Q11" s="22"/>
      <c r="R11" s="2"/>
      <c r="S11" s="22"/>
    </row>
    <row customHeight="1" ht="20.25">
      <c r="A12" s="24" t="s">
        <v>70</v>
      </c>
      <c r="B12" s="24" t="s">
        <v>71</v>
      </c>
      <c r="C12" s="22">
        <v>9169932.81</v>
      </c>
      <c r="D12" s="22">
        <v>9070012.81</v>
      </c>
      <c r="E12" s="23">
        <v>9070012.81</v>
      </c>
      <c r="F12" s="23"/>
      <c r="G12" s="23"/>
      <c r="H12" s="23"/>
      <c r="I12" s="23"/>
      <c r="J12" s="23"/>
      <c r="K12" s="23"/>
      <c r="L12" s="23"/>
      <c r="M12" s="23"/>
      <c r="N12" s="23"/>
      <c r="O12" s="22">
        <v>99920</v>
      </c>
      <c r="P12" s="22">
        <v>99920</v>
      </c>
      <c r="Q12" s="22"/>
      <c r="R12" s="2"/>
      <c r="S12" s="22"/>
    </row>
    <row customHeight="1" ht="20.25">
      <c r="A13" s="24" t="s">
        <v>72</v>
      </c>
      <c r="B13" s="24" t="s">
        <v>73</v>
      </c>
      <c r="C13" s="22">
        <v>10146026.98</v>
      </c>
      <c r="D13" s="22">
        <v>7833375.05</v>
      </c>
      <c r="E13" s="23">
        <v>7149719.83</v>
      </c>
      <c r="F13" s="23"/>
      <c r="G13" s="23"/>
      <c r="H13" s="23"/>
      <c r="I13" s="23">
        <v>683655.22</v>
      </c>
      <c r="J13" s="23"/>
      <c r="K13" s="23">
        <v>683655.22</v>
      </c>
      <c r="L13" s="23"/>
      <c r="M13" s="23"/>
      <c r="N13" s="23"/>
      <c r="O13" s="22">
        <v>2312651.93</v>
      </c>
      <c r="P13" s="22">
        <v>2312651.93</v>
      </c>
      <c r="Q13" s="22"/>
      <c r="R13" s="2"/>
      <c r="S13" s="22"/>
    </row>
    <row customHeight="1" ht="20.25">
      <c r="A14" s="24" t="s">
        <v>74</v>
      </c>
      <c r="B14" s="24" t="s">
        <v>75</v>
      </c>
      <c r="C14" s="22">
        <v>20201138.27</v>
      </c>
      <c r="D14" s="22">
        <v>10391492.61</v>
      </c>
      <c r="E14" s="23">
        <v>7732092.61</v>
      </c>
      <c r="F14" s="23"/>
      <c r="G14" s="23"/>
      <c r="H14" s="23"/>
      <c r="I14" s="23">
        <v>2659400</v>
      </c>
      <c r="J14" s="23"/>
      <c r="K14" s="23"/>
      <c r="L14" s="23"/>
      <c r="M14" s="23"/>
      <c r="N14" s="23">
        <v>2659400</v>
      </c>
      <c r="O14" s="22">
        <v>9809645.66</v>
      </c>
      <c r="P14" s="22">
        <v>9809645.66</v>
      </c>
      <c r="Q14" s="22"/>
      <c r="R14" s="2"/>
      <c r="S14" s="22"/>
    </row>
    <row customHeight="1" ht="20.25">
      <c r="A15" s="25" t="s">
        <v>30</v>
      </c>
      <c r="B15" s="2"/>
      <c r="C15" s="22">
        <v>232263144.4</v>
      </c>
      <c r="D15" s="22">
        <v>75707570.74</v>
      </c>
      <c r="E15" s="22">
        <v>71882227.02</v>
      </c>
      <c r="F15" s="22"/>
      <c r="G15" s="22"/>
      <c r="H15" s="22"/>
      <c r="I15" s="22">
        <v>3825343.72</v>
      </c>
      <c r="J15" s="22"/>
      <c r="K15" s="22">
        <v>683655.22</v>
      </c>
      <c r="L15" s="22"/>
      <c r="M15" s="22"/>
      <c r="N15" s="22">
        <v>3141688.5</v>
      </c>
      <c r="O15" s="22">
        <v>156555573.66</v>
      </c>
      <c r="P15" s="22">
        <v>156555573.66</v>
      </c>
      <c r="Q15" s="22"/>
      <c r="R15" s="22"/>
      <c r="S15" s="22"/>
    </row>
  </sheetData>
  <mergeCells count="20">
    <mergeCell ref="A2:S2"/>
    <mergeCell ref="A1:S1"/>
    <mergeCell ref="C4:C6"/>
    <mergeCell ref="B4:B6"/>
    <mergeCell ref="A4:A6"/>
    <mergeCell ref="D5:D6"/>
    <mergeCell ref="G5:G6"/>
    <mergeCell ref="H5:H6"/>
    <mergeCell ref="E5:E6"/>
    <mergeCell ref="F5:F6"/>
    <mergeCell ref="I5:N5"/>
    <mergeCell ref="D4:N4"/>
    <mergeCell ref="O4:S4"/>
    <mergeCell ref="O5:O6"/>
    <mergeCell ref="P5:P6"/>
    <mergeCell ref="Q5:Q6"/>
    <mergeCell ref="R5:R6"/>
    <mergeCell ref="S5:S6"/>
    <mergeCell ref="A3:R3"/>
    <mergeCell ref="A15:B15"/>
  </mergeCells>
  <pageSetup scale="0" pageOrder="overThenDown"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BA6B8-627C-F636-4108-0E244D1EC2CA}" mc:Ignorable="x14ac xr xr2 xr3">
  <sheetPr>
    <outlinePr summaryRight="0"/>
  </sheetPr>
  <dimension ref="A1:O65"/>
  <sheetViews>
    <sheetView topLeftCell="A1" showZeros="0" workbookViewId="0"/>
  </sheetViews>
  <sheetFormatPr defaultColWidth="8.8515625" customHeight="1" defaultRowHeight="15"/>
  <cols>
    <col min="1" max="1" width="17.84375" customWidth="1"/>
    <col min="2" max="2" width="53.1328125" customWidth="1"/>
    <col min="3" max="15" width="15.1328125" customWidth="1"/>
  </cols>
  <sheetData>
    <row customHeight="1" ht="15">
      <c r="A1" s="18" t="s">
        <v>76</v>
      </c>
      <c r="B1" s="18"/>
      <c r="C1" s="18"/>
      <c r="D1" s="18"/>
      <c r="E1" s="18"/>
      <c r="F1" s="18"/>
      <c r="G1" s="18"/>
      <c r="H1" s="18"/>
      <c r="I1" s="18"/>
      <c r="J1" s="18"/>
      <c r="K1" s="18"/>
      <c r="L1" s="18"/>
      <c r="M1" s="18"/>
      <c r="N1" s="18"/>
      <c r="O1" s="18"/>
    </row>
    <row customHeight="1" ht="28.5">
      <c r="A2" s="19" t="s">
        <v>77</v>
      </c>
      <c r="B2" s="19"/>
      <c r="C2" s="19"/>
      <c r="D2" s="19"/>
      <c r="E2" s="19"/>
      <c r="F2" s="19"/>
      <c r="G2" s="19"/>
      <c r="H2" s="19"/>
      <c r="I2" s="19"/>
      <c r="J2" s="19"/>
      <c r="K2" s="19"/>
      <c r="L2" s="19"/>
      <c r="M2" s="19"/>
      <c r="N2" s="19"/>
      <c r="O2" s="19"/>
    </row>
    <row customHeight="1" ht="20.25">
      <c r="A3" s="2">
        <f>"单位名称："&amp;"玉溪市林业和草原局"</f>
      </c>
      <c r="B3" s="2"/>
      <c r="C3" s="2"/>
      <c r="D3" s="2"/>
      <c r="E3" s="2"/>
      <c r="F3" s="2"/>
      <c r="G3" s="2"/>
      <c r="H3" s="2"/>
      <c r="I3" s="2"/>
      <c r="J3" s="20"/>
      <c r="K3" s="20"/>
      <c r="L3" s="20"/>
      <c r="M3" s="20"/>
      <c r="N3" s="20"/>
      <c r="O3" s="20" t="s">
        <v>2</v>
      </c>
    </row>
    <row customHeight="1" ht="27">
      <c r="A4" s="12" t="s">
        <v>78</v>
      </c>
      <c r="B4" s="12" t="s">
        <v>79</v>
      </c>
      <c r="C4" s="12" t="s">
        <v>30</v>
      </c>
      <c r="D4" s="12" t="s">
        <v>33</v>
      </c>
      <c r="E4" s="12"/>
      <c r="F4" s="12"/>
      <c r="G4" s="12" t="s">
        <v>34</v>
      </c>
      <c r="H4" s="12" t="s">
        <v>35</v>
      </c>
      <c r="I4" s="12" t="s">
        <v>80</v>
      </c>
      <c r="J4" s="12" t="s">
        <v>81</v>
      </c>
      <c r="K4" s="12"/>
      <c r="L4" s="12"/>
      <c r="M4" s="12"/>
      <c r="N4" s="12"/>
      <c r="O4" s="12"/>
    </row>
    <row customHeight="1" ht="27">
      <c r="A5" s="12"/>
      <c r="B5" s="12"/>
      <c r="C5" s="12"/>
      <c r="D5" s="12" t="s">
        <v>32</v>
      </c>
      <c r="E5" s="12" t="s">
        <v>82</v>
      </c>
      <c r="F5" s="12" t="s">
        <v>83</v>
      </c>
      <c r="G5" s="12"/>
      <c r="H5" s="12"/>
      <c r="I5" s="12"/>
      <c r="J5" s="12" t="s">
        <v>32</v>
      </c>
      <c r="K5" s="12" t="s">
        <v>84</v>
      </c>
      <c r="L5" s="12" t="s">
        <v>85</v>
      </c>
      <c r="M5" s="12" t="s">
        <v>86</v>
      </c>
      <c r="N5" s="12" t="s">
        <v>87</v>
      </c>
      <c r="O5" s="12" t="s">
        <v>88</v>
      </c>
    </row>
    <row customHeight="1" ht="20.25">
      <c r="A6" s="21" t="s">
        <v>44</v>
      </c>
      <c r="B6" s="21" t="s">
        <v>45</v>
      </c>
      <c r="C6" s="21" t="s">
        <v>46</v>
      </c>
      <c r="D6" s="21" t="s">
        <v>47</v>
      </c>
      <c r="E6" s="21" t="s">
        <v>48</v>
      </c>
      <c r="F6" s="21" t="s">
        <v>49</v>
      </c>
      <c r="G6" s="21" t="s">
        <v>50</v>
      </c>
      <c r="H6" s="21" t="s">
        <v>51</v>
      </c>
      <c r="I6" s="21" t="s">
        <v>52</v>
      </c>
      <c r="J6" s="21" t="s">
        <v>53</v>
      </c>
      <c r="K6" s="21" t="s">
        <v>54</v>
      </c>
      <c r="L6" s="21" t="s">
        <v>55</v>
      </c>
      <c r="M6" s="21" t="s">
        <v>56</v>
      </c>
      <c r="N6" s="21" t="s">
        <v>57</v>
      </c>
      <c r="O6" s="21" t="s">
        <v>58</v>
      </c>
    </row>
    <row customHeight="1" ht="20.25">
      <c r="A7" s="2" t="s">
        <v>89</v>
      </c>
      <c r="B7" s="2">
        <f>"        "&amp;"一般公共服务支出"</f>
      </c>
      <c r="C7" s="23">
        <v>482500</v>
      </c>
      <c r="D7" s="23">
        <v>482500</v>
      </c>
      <c r="E7" s="23">
        <v>82500</v>
      </c>
      <c r="F7" s="23">
        <v>400000</v>
      </c>
      <c r="G7" s="23"/>
      <c r="H7" s="23"/>
      <c r="I7" s="23"/>
      <c r="J7" s="23"/>
      <c r="K7" s="23"/>
      <c r="L7" s="23"/>
      <c r="M7" s="23"/>
      <c r="N7" s="23"/>
      <c r="O7" s="23"/>
    </row>
    <row customHeight="1" ht="20.25">
      <c r="A8" s="24" t="s">
        <v>90</v>
      </c>
      <c r="B8" s="24">
        <f>"        "&amp;"财政事务"</f>
      </c>
      <c r="C8" s="23">
        <v>400000</v>
      </c>
      <c r="D8" s="23">
        <v>400000</v>
      </c>
      <c r="E8" s="23"/>
      <c r="F8" s="23">
        <v>400000</v>
      </c>
      <c r="G8" s="23"/>
      <c r="H8" s="23"/>
      <c r="I8" s="23"/>
      <c r="J8" s="23"/>
      <c r="K8" s="23"/>
      <c r="L8" s="23"/>
      <c r="M8" s="23"/>
      <c r="N8" s="23"/>
      <c r="O8" s="23"/>
    </row>
    <row customHeight="1" ht="20.25">
      <c r="A9" s="26" t="s">
        <v>91</v>
      </c>
      <c r="B9" s="26">
        <f>"        "&amp;"其他财政事务支出"</f>
      </c>
      <c r="C9" s="23">
        <v>400000</v>
      </c>
      <c r="D9" s="23">
        <v>400000</v>
      </c>
      <c r="E9" s="23"/>
      <c r="F9" s="23">
        <v>400000</v>
      </c>
      <c r="G9" s="23"/>
      <c r="H9" s="23"/>
      <c r="I9" s="23"/>
      <c r="J9" s="23"/>
      <c r="K9" s="23"/>
      <c r="L9" s="23"/>
      <c r="M9" s="23"/>
      <c r="N9" s="23"/>
      <c r="O9" s="23"/>
    </row>
    <row customHeight="1" ht="20.25">
      <c r="A10" s="24" t="s">
        <v>92</v>
      </c>
      <c r="B10" s="24">
        <f>"        "&amp;"组织事务"</f>
      </c>
      <c r="C10" s="23">
        <v>82500</v>
      </c>
      <c r="D10" s="23">
        <v>82500</v>
      </c>
      <c r="E10" s="23">
        <v>82500</v>
      </c>
      <c r="F10" s="23"/>
      <c r="G10" s="23"/>
      <c r="H10" s="23"/>
      <c r="I10" s="23"/>
      <c r="J10" s="23"/>
      <c r="K10" s="23"/>
      <c r="L10" s="23"/>
      <c r="M10" s="23"/>
      <c r="N10" s="23"/>
      <c r="O10" s="23"/>
    </row>
    <row customHeight="1" ht="20.25">
      <c r="A11" s="26" t="s">
        <v>93</v>
      </c>
      <c r="B11" s="26">
        <f>"        "&amp;"其他组织事务支出"</f>
      </c>
      <c r="C11" s="23">
        <v>82500</v>
      </c>
      <c r="D11" s="23">
        <v>82500</v>
      </c>
      <c r="E11" s="23">
        <v>82500</v>
      </c>
      <c r="F11" s="23"/>
      <c r="G11" s="23"/>
      <c r="H11" s="23"/>
      <c r="I11" s="23"/>
      <c r="J11" s="23"/>
      <c r="K11" s="23"/>
      <c r="L11" s="23"/>
      <c r="M11" s="23"/>
      <c r="N11" s="23"/>
      <c r="O11" s="23"/>
    </row>
    <row customHeight="1" ht="20.25">
      <c r="A12" s="2" t="s">
        <v>94</v>
      </c>
      <c r="B12" s="2">
        <f>"        "&amp;"科学技术支出"</f>
      </c>
      <c r="C12" s="23"/>
      <c r="D12" s="23"/>
      <c r="E12" s="23"/>
      <c r="F12" s="23"/>
      <c r="G12" s="23"/>
      <c r="H12" s="23"/>
      <c r="I12" s="23"/>
      <c r="J12" s="23"/>
      <c r="K12" s="23"/>
      <c r="L12" s="23"/>
      <c r="M12" s="23"/>
      <c r="N12" s="23"/>
      <c r="O12" s="23"/>
    </row>
    <row customHeight="1" ht="20.25">
      <c r="A13" s="24" t="s">
        <v>95</v>
      </c>
      <c r="B13" s="24">
        <f>"        "&amp;"技术研究与开发"</f>
      </c>
      <c r="C13" s="23"/>
      <c r="D13" s="23"/>
      <c r="E13" s="23"/>
      <c r="F13" s="23"/>
      <c r="G13" s="23"/>
      <c r="H13" s="23"/>
      <c r="I13" s="23"/>
      <c r="J13" s="23"/>
      <c r="K13" s="23"/>
      <c r="L13" s="23"/>
      <c r="M13" s="23"/>
      <c r="N13" s="23"/>
      <c r="O13" s="23"/>
    </row>
    <row customHeight="1" ht="20.25">
      <c r="A14" s="26" t="s">
        <v>96</v>
      </c>
      <c r="B14" s="26">
        <f>"        "&amp;"其他技术研究与开发支出"</f>
      </c>
      <c r="C14" s="23"/>
      <c r="D14" s="23"/>
      <c r="E14" s="23"/>
      <c r="F14" s="23"/>
      <c r="G14" s="23"/>
      <c r="H14" s="23"/>
      <c r="I14" s="23"/>
      <c r="J14" s="23"/>
      <c r="K14" s="23"/>
      <c r="L14" s="23"/>
      <c r="M14" s="23"/>
      <c r="N14" s="23"/>
      <c r="O14" s="23"/>
    </row>
    <row customHeight="1" ht="20.25">
      <c r="A15" s="2" t="s">
        <v>97</v>
      </c>
      <c r="B15" s="2">
        <f>"        "&amp;"社会保障和就业支出"</f>
      </c>
      <c r="C15" s="23">
        <v>10105326.88</v>
      </c>
      <c r="D15" s="23">
        <v>10105326.88</v>
      </c>
      <c r="E15" s="23">
        <v>9968346.88</v>
      </c>
      <c r="F15" s="23">
        <v>136980</v>
      </c>
      <c r="G15" s="23"/>
      <c r="H15" s="23"/>
      <c r="I15" s="23"/>
      <c r="J15" s="23"/>
      <c r="K15" s="23"/>
      <c r="L15" s="23"/>
      <c r="M15" s="23"/>
      <c r="N15" s="23"/>
      <c r="O15" s="23"/>
    </row>
    <row customHeight="1" ht="20.25">
      <c r="A16" s="24" t="s">
        <v>98</v>
      </c>
      <c r="B16" s="24">
        <f>"        "&amp;"行政事业单位养老支出"</f>
      </c>
      <c r="C16" s="23">
        <v>9021225.68</v>
      </c>
      <c r="D16" s="23">
        <v>9021225.68</v>
      </c>
      <c r="E16" s="23">
        <v>9021225.68</v>
      </c>
      <c r="F16" s="23"/>
      <c r="G16" s="23"/>
      <c r="H16" s="23"/>
      <c r="I16" s="23"/>
      <c r="J16" s="23"/>
      <c r="K16" s="23"/>
      <c r="L16" s="23"/>
      <c r="M16" s="23"/>
      <c r="N16" s="23"/>
      <c r="O16" s="23"/>
    </row>
    <row customHeight="1" ht="20.25">
      <c r="A17" s="26" t="s">
        <v>99</v>
      </c>
      <c r="B17" s="26">
        <f>"        "&amp;"行政单位离退休"</f>
      </c>
      <c r="C17" s="23">
        <v>1494600</v>
      </c>
      <c r="D17" s="23">
        <v>1494600</v>
      </c>
      <c r="E17" s="23">
        <v>1494600</v>
      </c>
      <c r="F17" s="23"/>
      <c r="G17" s="23"/>
      <c r="H17" s="23"/>
      <c r="I17" s="23"/>
      <c r="J17" s="23"/>
      <c r="K17" s="23"/>
      <c r="L17" s="23"/>
      <c r="M17" s="23"/>
      <c r="N17" s="23"/>
      <c r="O17" s="23"/>
    </row>
    <row customHeight="1" ht="20.25">
      <c r="A18" s="26" t="s">
        <v>100</v>
      </c>
      <c r="B18" s="26">
        <f>"        "&amp;"事业单位离退休"</f>
      </c>
      <c r="C18" s="23">
        <v>2484000</v>
      </c>
      <c r="D18" s="23">
        <v>2484000</v>
      </c>
      <c r="E18" s="23">
        <v>2484000</v>
      </c>
      <c r="F18" s="23"/>
      <c r="G18" s="23"/>
      <c r="H18" s="23"/>
      <c r="I18" s="23"/>
      <c r="J18" s="23"/>
      <c r="K18" s="23"/>
      <c r="L18" s="23"/>
      <c r="M18" s="23"/>
      <c r="N18" s="23"/>
      <c r="O18" s="23"/>
    </row>
    <row customHeight="1" ht="20.25">
      <c r="A19" s="26" t="s">
        <v>101</v>
      </c>
      <c r="B19" s="26">
        <f>"        "&amp;"机关事业单位基本养老保险缴费支出"</f>
      </c>
      <c r="C19" s="23">
        <v>3849359.68</v>
      </c>
      <c r="D19" s="23">
        <v>3849359.68</v>
      </c>
      <c r="E19" s="23">
        <v>3849359.68</v>
      </c>
      <c r="F19" s="23"/>
      <c r="G19" s="23"/>
      <c r="H19" s="23"/>
      <c r="I19" s="23"/>
      <c r="J19" s="23"/>
      <c r="K19" s="23"/>
      <c r="L19" s="23"/>
      <c r="M19" s="23"/>
      <c r="N19" s="23"/>
      <c r="O19" s="23"/>
    </row>
    <row customHeight="1" ht="20.25">
      <c r="A20" s="26" t="s">
        <v>102</v>
      </c>
      <c r="B20" s="26">
        <f>"        "&amp;"机关事业单位职业年金缴费支出"</f>
      </c>
      <c r="C20" s="23">
        <v>1193266</v>
      </c>
      <c r="D20" s="23">
        <v>1193266</v>
      </c>
      <c r="E20" s="23">
        <v>1193266</v>
      </c>
      <c r="F20" s="23"/>
      <c r="G20" s="23"/>
      <c r="H20" s="23"/>
      <c r="I20" s="23"/>
      <c r="J20" s="23"/>
      <c r="K20" s="23"/>
      <c r="L20" s="23"/>
      <c r="M20" s="23"/>
      <c r="N20" s="23"/>
      <c r="O20" s="23"/>
    </row>
    <row customHeight="1" ht="20.25">
      <c r="A21" s="24" t="s">
        <v>103</v>
      </c>
      <c r="B21" s="24">
        <f>"        "&amp;"抚恤"</f>
      </c>
      <c r="C21" s="23">
        <v>1084101.2</v>
      </c>
      <c r="D21" s="23">
        <v>1084101.2</v>
      </c>
      <c r="E21" s="23">
        <v>947121.2</v>
      </c>
      <c r="F21" s="23">
        <v>136980</v>
      </c>
      <c r="G21" s="23"/>
      <c r="H21" s="23"/>
      <c r="I21" s="23"/>
      <c r="J21" s="23"/>
      <c r="K21" s="23"/>
      <c r="L21" s="23"/>
      <c r="M21" s="23"/>
      <c r="N21" s="23"/>
      <c r="O21" s="23"/>
    </row>
    <row customHeight="1" ht="20.25">
      <c r="A22" s="26" t="s">
        <v>104</v>
      </c>
      <c r="B22" s="26">
        <f>"        "&amp;"死亡抚恤"</f>
      </c>
      <c r="C22" s="23">
        <v>1084101.2</v>
      </c>
      <c r="D22" s="23">
        <v>1084101.2</v>
      </c>
      <c r="E22" s="23">
        <v>947121.2</v>
      </c>
      <c r="F22" s="23">
        <v>136980</v>
      </c>
      <c r="G22" s="23"/>
      <c r="H22" s="23"/>
      <c r="I22" s="23"/>
      <c r="J22" s="23"/>
      <c r="K22" s="23"/>
      <c r="L22" s="23"/>
      <c r="M22" s="23"/>
      <c r="N22" s="23"/>
      <c r="O22" s="23"/>
    </row>
    <row customHeight="1" ht="20.25">
      <c r="A23" s="2" t="s">
        <v>105</v>
      </c>
      <c r="B23" s="2">
        <f>"        "&amp;"卫生健康支出"</f>
      </c>
      <c r="C23" s="23">
        <v>3948958.94</v>
      </c>
      <c r="D23" s="23">
        <v>3948958.94</v>
      </c>
      <c r="E23" s="23">
        <v>3948958.94</v>
      </c>
      <c r="F23" s="23"/>
      <c r="G23" s="23"/>
      <c r="H23" s="23"/>
      <c r="I23" s="23"/>
      <c r="J23" s="23"/>
      <c r="K23" s="23"/>
      <c r="L23" s="23"/>
      <c r="M23" s="23"/>
      <c r="N23" s="23"/>
      <c r="O23" s="23"/>
    </row>
    <row customHeight="1" ht="20.25">
      <c r="A24" s="24" t="s">
        <v>106</v>
      </c>
      <c r="B24" s="24">
        <f>"        "&amp;"行政事业单位医疗"</f>
      </c>
      <c r="C24" s="23">
        <v>3948958.94</v>
      </c>
      <c r="D24" s="23">
        <v>3948958.94</v>
      </c>
      <c r="E24" s="23">
        <v>3948958.94</v>
      </c>
      <c r="F24" s="23"/>
      <c r="G24" s="23"/>
      <c r="H24" s="23"/>
      <c r="I24" s="23"/>
      <c r="J24" s="23"/>
      <c r="K24" s="23"/>
      <c r="L24" s="23"/>
      <c r="M24" s="23"/>
      <c r="N24" s="23"/>
      <c r="O24" s="23"/>
    </row>
    <row customHeight="1" ht="20.25">
      <c r="A25" s="26" t="s">
        <v>107</v>
      </c>
      <c r="B25" s="26">
        <f>"        "&amp;"行政单位医疗"</f>
      </c>
      <c r="C25" s="23">
        <v>426997.18</v>
      </c>
      <c r="D25" s="23">
        <v>426997.18</v>
      </c>
      <c r="E25" s="23">
        <v>426997.18</v>
      </c>
      <c r="F25" s="23"/>
      <c r="G25" s="23"/>
      <c r="H25" s="23"/>
      <c r="I25" s="23"/>
      <c r="J25" s="23"/>
      <c r="K25" s="23"/>
      <c r="L25" s="23"/>
      <c r="M25" s="23"/>
      <c r="N25" s="23"/>
      <c r="O25" s="23"/>
    </row>
    <row customHeight="1" ht="20.25">
      <c r="A26" s="26" t="s">
        <v>108</v>
      </c>
      <c r="B26" s="26">
        <f>"        "&amp;"事业单位医疗"</f>
      </c>
      <c r="C26" s="23">
        <v>1608858.15</v>
      </c>
      <c r="D26" s="23">
        <v>1608858.15</v>
      </c>
      <c r="E26" s="23">
        <v>1608858.15</v>
      </c>
      <c r="F26" s="23"/>
      <c r="G26" s="23"/>
      <c r="H26" s="23"/>
      <c r="I26" s="23"/>
      <c r="J26" s="23"/>
      <c r="K26" s="23"/>
      <c r="L26" s="23"/>
      <c r="M26" s="23"/>
      <c r="N26" s="23"/>
      <c r="O26" s="23"/>
    </row>
    <row customHeight="1" ht="20.25">
      <c r="A27" s="26" t="s">
        <v>109</v>
      </c>
      <c r="B27" s="26">
        <f>"        "&amp;"公务员医疗补助"</f>
      </c>
      <c r="C27" s="23">
        <v>1665129.5</v>
      </c>
      <c r="D27" s="23">
        <v>1665129.5</v>
      </c>
      <c r="E27" s="23">
        <v>1665129.5</v>
      </c>
      <c r="F27" s="23"/>
      <c r="G27" s="23"/>
      <c r="H27" s="23"/>
      <c r="I27" s="23"/>
      <c r="J27" s="23"/>
      <c r="K27" s="23"/>
      <c r="L27" s="23"/>
      <c r="M27" s="23"/>
      <c r="N27" s="23"/>
      <c r="O27" s="23"/>
    </row>
    <row customHeight="1" ht="20.25">
      <c r="A28" s="26" t="s">
        <v>110</v>
      </c>
      <c r="B28" s="26">
        <f>"        "&amp;"其他行政事业单位医疗支出"</f>
      </c>
      <c r="C28" s="23">
        <v>247974.11</v>
      </c>
      <c r="D28" s="23">
        <v>247974.11</v>
      </c>
      <c r="E28" s="23">
        <v>247974.11</v>
      </c>
      <c r="F28" s="23"/>
      <c r="G28" s="23"/>
      <c r="H28" s="23"/>
      <c r="I28" s="23"/>
      <c r="J28" s="23"/>
      <c r="K28" s="23"/>
      <c r="L28" s="23"/>
      <c r="M28" s="23"/>
      <c r="N28" s="23"/>
      <c r="O28" s="23"/>
    </row>
    <row customHeight="1" ht="20.25">
      <c r="A29" s="2" t="s">
        <v>111</v>
      </c>
      <c r="B29" s="2">
        <f>"        "&amp;"节能环保支出"</f>
      </c>
      <c r="C29" s="23">
        <v>106090054.78</v>
      </c>
      <c r="D29" s="23">
        <v>106090054.78</v>
      </c>
      <c r="E29" s="23"/>
      <c r="F29" s="23">
        <v>106090054.78</v>
      </c>
      <c r="G29" s="23"/>
      <c r="H29" s="23"/>
      <c r="I29" s="23"/>
      <c r="J29" s="23"/>
      <c r="K29" s="23"/>
      <c r="L29" s="23"/>
      <c r="M29" s="23"/>
      <c r="N29" s="23"/>
      <c r="O29" s="23"/>
    </row>
    <row customHeight="1" ht="20.25">
      <c r="A30" s="24" t="s">
        <v>112</v>
      </c>
      <c r="B30" s="24">
        <f>"        "&amp;"环境保护管理事务"</f>
      </c>
      <c r="C30" s="23">
        <v>99920</v>
      </c>
      <c r="D30" s="23">
        <v>99920</v>
      </c>
      <c r="E30" s="23"/>
      <c r="F30" s="23">
        <v>99920</v>
      </c>
      <c r="G30" s="23"/>
      <c r="H30" s="23"/>
      <c r="I30" s="23"/>
      <c r="J30" s="23"/>
      <c r="K30" s="23"/>
      <c r="L30" s="23"/>
      <c r="M30" s="23"/>
      <c r="N30" s="23"/>
      <c r="O30" s="23"/>
    </row>
    <row customHeight="1" ht="20.25">
      <c r="A31" s="26" t="s">
        <v>113</v>
      </c>
      <c r="B31" s="26">
        <f>"        "&amp;"其他环境保护管理事务支出"</f>
      </c>
      <c r="C31" s="23">
        <v>99920</v>
      </c>
      <c r="D31" s="23">
        <v>99920</v>
      </c>
      <c r="E31" s="23"/>
      <c r="F31" s="23">
        <v>99920</v>
      </c>
      <c r="G31" s="23"/>
      <c r="H31" s="23"/>
      <c r="I31" s="23"/>
      <c r="J31" s="23"/>
      <c r="K31" s="23"/>
      <c r="L31" s="23"/>
      <c r="M31" s="23"/>
      <c r="N31" s="23"/>
      <c r="O31" s="23"/>
    </row>
    <row customHeight="1" ht="20.25">
      <c r="A32" s="24" t="s">
        <v>114</v>
      </c>
      <c r="B32" s="24">
        <f>"        "&amp;"自然生态保护"</f>
      </c>
      <c r="C32" s="23">
        <v>47120783.15</v>
      </c>
      <c r="D32" s="23">
        <v>47120783.15</v>
      </c>
      <c r="E32" s="23"/>
      <c r="F32" s="23">
        <v>47120783.15</v>
      </c>
      <c r="G32" s="23"/>
      <c r="H32" s="23"/>
      <c r="I32" s="23"/>
      <c r="J32" s="23"/>
      <c r="K32" s="23"/>
      <c r="L32" s="23"/>
      <c r="M32" s="23"/>
      <c r="N32" s="23"/>
      <c r="O32" s="23"/>
    </row>
    <row customHeight="1" ht="20.25">
      <c r="A33" s="26" t="s">
        <v>115</v>
      </c>
      <c r="B33" s="26">
        <f>"        "&amp;"生态保护"</f>
      </c>
      <c r="C33" s="23">
        <v>6579800</v>
      </c>
      <c r="D33" s="23">
        <v>6579800</v>
      </c>
      <c r="E33" s="23"/>
      <c r="F33" s="23">
        <v>6579800</v>
      </c>
      <c r="G33" s="23"/>
      <c r="H33" s="23"/>
      <c r="I33" s="23"/>
      <c r="J33" s="23"/>
      <c r="K33" s="23"/>
      <c r="L33" s="23"/>
      <c r="M33" s="23"/>
      <c r="N33" s="23"/>
      <c r="O33" s="23"/>
    </row>
    <row customHeight="1" ht="20.25">
      <c r="A34" s="26" t="s">
        <v>116</v>
      </c>
      <c r="B34" s="26">
        <f>"        "&amp;"自然保护地"</f>
      </c>
      <c r="C34" s="23">
        <v>33364950.15</v>
      </c>
      <c r="D34" s="23">
        <v>33364950.15</v>
      </c>
      <c r="E34" s="23"/>
      <c r="F34" s="23">
        <v>33364950.15</v>
      </c>
      <c r="G34" s="23"/>
      <c r="H34" s="23"/>
      <c r="I34" s="23"/>
      <c r="J34" s="23"/>
      <c r="K34" s="23"/>
      <c r="L34" s="23"/>
      <c r="M34" s="23"/>
      <c r="N34" s="23"/>
      <c r="O34" s="23"/>
    </row>
    <row customHeight="1" ht="20.25">
      <c r="A35" s="26" t="s">
        <v>117</v>
      </c>
      <c r="B35" s="26">
        <f>"        "&amp;"其他自然生态保护支出"</f>
      </c>
      <c r="C35" s="23">
        <v>7176033</v>
      </c>
      <c r="D35" s="23">
        <v>7176033</v>
      </c>
      <c r="E35" s="23"/>
      <c r="F35" s="23">
        <v>7176033</v>
      </c>
      <c r="G35" s="23"/>
      <c r="H35" s="23"/>
      <c r="I35" s="23"/>
      <c r="J35" s="23"/>
      <c r="K35" s="23"/>
      <c r="L35" s="23"/>
      <c r="M35" s="23"/>
      <c r="N35" s="23"/>
      <c r="O35" s="23"/>
    </row>
    <row customHeight="1" ht="20.25">
      <c r="A36" s="24" t="s">
        <v>118</v>
      </c>
      <c r="B36" s="24">
        <f>"        "&amp;"森林保护修护"</f>
      </c>
      <c r="C36" s="23">
        <v>31466868.81</v>
      </c>
      <c r="D36" s="23">
        <v>31466868.81</v>
      </c>
      <c r="E36" s="23"/>
      <c r="F36" s="23">
        <v>31466868.81</v>
      </c>
      <c r="G36" s="23"/>
      <c r="H36" s="23"/>
      <c r="I36" s="23"/>
      <c r="J36" s="23"/>
      <c r="K36" s="23"/>
      <c r="L36" s="23"/>
      <c r="M36" s="23"/>
      <c r="N36" s="23"/>
      <c r="O36" s="23"/>
    </row>
    <row customHeight="1" ht="20.25">
      <c r="A37" s="26" t="s">
        <v>119</v>
      </c>
      <c r="B37" s="26">
        <f>"        "&amp;"森林管护"</f>
      </c>
      <c r="C37" s="23">
        <v>317628.06</v>
      </c>
      <c r="D37" s="23">
        <v>317628.06</v>
      </c>
      <c r="E37" s="23"/>
      <c r="F37" s="23">
        <v>317628.06</v>
      </c>
      <c r="G37" s="23"/>
      <c r="H37" s="23"/>
      <c r="I37" s="23"/>
      <c r="J37" s="23"/>
      <c r="K37" s="23"/>
      <c r="L37" s="23"/>
      <c r="M37" s="23"/>
      <c r="N37" s="23"/>
      <c r="O37" s="23"/>
    </row>
    <row customHeight="1" ht="20.25">
      <c r="A38" s="26" t="s">
        <v>120</v>
      </c>
      <c r="B38" s="26">
        <f>"        "&amp;"其他森林保护修复支出"</f>
      </c>
      <c r="C38" s="23">
        <v>31149240.75</v>
      </c>
      <c r="D38" s="23">
        <v>31149240.75</v>
      </c>
      <c r="E38" s="23"/>
      <c r="F38" s="23">
        <v>31149240.75</v>
      </c>
      <c r="G38" s="23"/>
      <c r="H38" s="23"/>
      <c r="I38" s="23"/>
      <c r="J38" s="23"/>
      <c r="K38" s="23"/>
      <c r="L38" s="23"/>
      <c r="M38" s="23"/>
      <c r="N38" s="23"/>
      <c r="O38" s="23"/>
    </row>
    <row customHeight="1" ht="20.25">
      <c r="A39" s="24" t="s">
        <v>121</v>
      </c>
      <c r="B39" s="24">
        <f>"        "&amp;"风沙荒漠治理"</f>
      </c>
      <c r="C39" s="23">
        <v>27402482.82</v>
      </c>
      <c r="D39" s="23">
        <v>27402482.82</v>
      </c>
      <c r="E39" s="23"/>
      <c r="F39" s="23">
        <v>27402482.82</v>
      </c>
      <c r="G39" s="23"/>
      <c r="H39" s="23"/>
      <c r="I39" s="23"/>
      <c r="J39" s="23"/>
      <c r="K39" s="23"/>
      <c r="L39" s="23"/>
      <c r="M39" s="23"/>
      <c r="N39" s="23"/>
      <c r="O39" s="23"/>
    </row>
    <row customHeight="1" ht="20.25">
      <c r="A40" s="26" t="s">
        <v>122</v>
      </c>
      <c r="B40" s="26">
        <f>"        "&amp;"其他风沙荒漠治理支出"</f>
      </c>
      <c r="C40" s="23">
        <v>27402482.82</v>
      </c>
      <c r="D40" s="23">
        <v>27402482.82</v>
      </c>
      <c r="E40" s="23"/>
      <c r="F40" s="23">
        <v>27402482.82</v>
      </c>
      <c r="G40" s="23"/>
      <c r="H40" s="23"/>
      <c r="I40" s="23"/>
      <c r="J40" s="23"/>
      <c r="K40" s="23"/>
      <c r="L40" s="23"/>
      <c r="M40" s="23"/>
      <c r="N40" s="23"/>
      <c r="O40" s="23"/>
    </row>
    <row customHeight="1" ht="20.25">
      <c r="A41" s="2" t="s">
        <v>123</v>
      </c>
      <c r="B41" s="2">
        <f>"        "&amp;"农林水支出"</f>
      </c>
      <c r="C41" s="23">
        <v>105420904</v>
      </c>
      <c r="D41" s="23">
        <v>101595560.28</v>
      </c>
      <c r="E41" s="23">
        <v>43975854.6</v>
      </c>
      <c r="F41" s="23">
        <v>57619705.68</v>
      </c>
      <c r="G41" s="23"/>
      <c r="H41" s="23"/>
      <c r="I41" s="23"/>
      <c r="J41" s="23">
        <v>3825343.72</v>
      </c>
      <c r="K41" s="23"/>
      <c r="L41" s="23">
        <v>683655.22</v>
      </c>
      <c r="M41" s="23"/>
      <c r="N41" s="23"/>
      <c r="O41" s="23">
        <v>3141688.5</v>
      </c>
    </row>
    <row customHeight="1" ht="20.25">
      <c r="A42" s="24" t="s">
        <v>124</v>
      </c>
      <c r="B42" s="24">
        <f>"        "&amp;"农业农村"</f>
      </c>
      <c r="C42" s="23">
        <v>109590</v>
      </c>
      <c r="D42" s="23">
        <v>109590</v>
      </c>
      <c r="E42" s="23"/>
      <c r="F42" s="23">
        <v>109590</v>
      </c>
      <c r="G42" s="23"/>
      <c r="H42" s="23"/>
      <c r="I42" s="23"/>
      <c r="J42" s="23"/>
      <c r="K42" s="23"/>
      <c r="L42" s="23"/>
      <c r="M42" s="23"/>
      <c r="N42" s="23"/>
      <c r="O42" s="23"/>
    </row>
    <row customHeight="1" ht="20.25">
      <c r="A43" s="26" t="s">
        <v>125</v>
      </c>
      <c r="B43" s="26">
        <f>"        "&amp;"事业运行"</f>
      </c>
      <c r="C43" s="23">
        <v>109590</v>
      </c>
      <c r="D43" s="23">
        <v>109590</v>
      </c>
      <c r="E43" s="23"/>
      <c r="F43" s="23">
        <v>109590</v>
      </c>
      <c r="G43" s="23"/>
      <c r="H43" s="23"/>
      <c r="I43" s="23"/>
      <c r="J43" s="23"/>
      <c r="K43" s="23"/>
      <c r="L43" s="23"/>
      <c r="M43" s="23"/>
      <c r="N43" s="23"/>
      <c r="O43" s="23"/>
    </row>
    <row customHeight="1" ht="20.25">
      <c r="A44" s="24" t="s">
        <v>126</v>
      </c>
      <c r="B44" s="24">
        <f>"        "&amp;"林业和草原"</f>
      </c>
      <c r="C44" s="23">
        <v>103336073.2</v>
      </c>
      <c r="D44" s="23">
        <v>99510729.48</v>
      </c>
      <c r="E44" s="23">
        <v>43975854.6</v>
      </c>
      <c r="F44" s="23">
        <v>55534874.88</v>
      </c>
      <c r="G44" s="23"/>
      <c r="H44" s="23"/>
      <c r="I44" s="23"/>
      <c r="J44" s="23">
        <v>3825343.72</v>
      </c>
      <c r="K44" s="23"/>
      <c r="L44" s="23">
        <v>683655.22</v>
      </c>
      <c r="M44" s="23"/>
      <c r="N44" s="23"/>
      <c r="O44" s="23">
        <v>3141688.5</v>
      </c>
    </row>
    <row customHeight="1" ht="20.25">
      <c r="A45" s="26" t="s">
        <v>127</v>
      </c>
      <c r="B45" s="26">
        <f>"        "&amp;"行政运行"</f>
      </c>
      <c r="C45" s="23">
        <v>7465063.67</v>
      </c>
      <c r="D45" s="23">
        <v>7435063.67</v>
      </c>
      <c r="E45" s="23">
        <v>7435063.67</v>
      </c>
      <c r="F45" s="23"/>
      <c r="G45" s="23"/>
      <c r="H45" s="23"/>
      <c r="I45" s="23"/>
      <c r="J45" s="23">
        <v>30000</v>
      </c>
      <c r="K45" s="23"/>
      <c r="L45" s="23"/>
      <c r="M45" s="23"/>
      <c r="N45" s="23"/>
      <c r="O45" s="23">
        <v>30000</v>
      </c>
    </row>
    <row customHeight="1" ht="20.25">
      <c r="A46" s="26" t="s">
        <v>128</v>
      </c>
      <c r="B46" s="26">
        <f>"        "&amp;"事业机构"</f>
      </c>
      <c r="C46" s="23">
        <v>36755790.93</v>
      </c>
      <c r="D46" s="23">
        <v>36540790.93</v>
      </c>
      <c r="E46" s="23">
        <v>36540790.93</v>
      </c>
      <c r="F46" s="23"/>
      <c r="G46" s="23"/>
      <c r="H46" s="23"/>
      <c r="I46" s="23"/>
      <c r="J46" s="23">
        <v>215000</v>
      </c>
      <c r="K46" s="23"/>
      <c r="L46" s="23">
        <v>215000</v>
      </c>
      <c r="M46" s="23"/>
      <c r="N46" s="23"/>
      <c r="O46" s="23"/>
    </row>
    <row customHeight="1" ht="20.25">
      <c r="A47" s="26" t="s">
        <v>129</v>
      </c>
      <c r="B47" s="26">
        <f>"        "&amp;"森林资源培育"</f>
      </c>
      <c r="C47" s="23">
        <v>33453168.5</v>
      </c>
      <c r="D47" s="23">
        <v>30341480</v>
      </c>
      <c r="E47" s="23"/>
      <c r="F47" s="23">
        <v>30341480</v>
      </c>
      <c r="G47" s="23"/>
      <c r="H47" s="23"/>
      <c r="I47" s="23"/>
      <c r="J47" s="23">
        <v>3111688.5</v>
      </c>
      <c r="K47" s="23"/>
      <c r="L47" s="23"/>
      <c r="M47" s="23"/>
      <c r="N47" s="23"/>
      <c r="O47" s="23">
        <v>3111688.5</v>
      </c>
    </row>
    <row customHeight="1" ht="20.25">
      <c r="A48" s="26" t="s">
        <v>130</v>
      </c>
      <c r="B48" s="26">
        <f>"        "&amp;"技术推广与转化"</f>
      </c>
      <c r="C48" s="23">
        <v>409534.5</v>
      </c>
      <c r="D48" s="23">
        <v>409534.5</v>
      </c>
      <c r="E48" s="23"/>
      <c r="F48" s="23">
        <v>409534.5</v>
      </c>
      <c r="G48" s="23"/>
      <c r="H48" s="23"/>
      <c r="I48" s="23"/>
      <c r="J48" s="23"/>
      <c r="K48" s="23"/>
      <c r="L48" s="23"/>
      <c r="M48" s="23"/>
      <c r="N48" s="23"/>
      <c r="O48" s="23"/>
    </row>
    <row customHeight="1" ht="20.25">
      <c r="A49" s="26" t="s">
        <v>131</v>
      </c>
      <c r="B49" s="26">
        <f>"        "&amp;"森林资源管理"</f>
      </c>
      <c r="C49" s="23">
        <v>2616966.5</v>
      </c>
      <c r="D49" s="23">
        <v>2616966.5</v>
      </c>
      <c r="E49" s="23"/>
      <c r="F49" s="23">
        <v>2616966.5</v>
      </c>
      <c r="G49" s="23"/>
      <c r="H49" s="23"/>
      <c r="I49" s="23"/>
      <c r="J49" s="23"/>
      <c r="K49" s="23"/>
      <c r="L49" s="23"/>
      <c r="M49" s="23"/>
      <c r="N49" s="23"/>
      <c r="O49" s="23"/>
    </row>
    <row customHeight="1" ht="20.25">
      <c r="A50" s="26" t="s">
        <v>132</v>
      </c>
      <c r="B50" s="26">
        <f>"        "&amp;"森林生态效益补偿"</f>
      </c>
      <c r="C50" s="23">
        <v>8890112.88</v>
      </c>
      <c r="D50" s="23">
        <v>8890112.88</v>
      </c>
      <c r="E50" s="23"/>
      <c r="F50" s="23">
        <v>8890112.88</v>
      </c>
      <c r="G50" s="23"/>
      <c r="H50" s="23"/>
      <c r="I50" s="23"/>
      <c r="J50" s="23"/>
      <c r="K50" s="23"/>
      <c r="L50" s="23"/>
      <c r="M50" s="23"/>
      <c r="N50" s="23"/>
      <c r="O50" s="23"/>
    </row>
    <row customHeight="1" ht="20.25">
      <c r="A51" s="26" t="s">
        <v>133</v>
      </c>
      <c r="B51" s="26">
        <f>"        "&amp;"动植物保护"</f>
      </c>
      <c r="C51" s="23">
        <v>580676</v>
      </c>
      <c r="D51" s="23">
        <v>580676</v>
      </c>
      <c r="E51" s="23"/>
      <c r="F51" s="23">
        <v>580676</v>
      </c>
      <c r="G51" s="23"/>
      <c r="H51" s="23"/>
      <c r="I51" s="23"/>
      <c r="J51" s="23"/>
      <c r="K51" s="23"/>
      <c r="L51" s="23"/>
      <c r="M51" s="23"/>
      <c r="N51" s="23"/>
      <c r="O51" s="23"/>
    </row>
    <row customHeight="1" ht="20.25">
      <c r="A52" s="26" t="s">
        <v>134</v>
      </c>
      <c r="B52" s="26">
        <f>"        "&amp;"产业化管理"</f>
      </c>
      <c r="C52" s="23">
        <v>400000</v>
      </c>
      <c r="D52" s="23">
        <v>400000</v>
      </c>
      <c r="E52" s="23"/>
      <c r="F52" s="23">
        <v>400000</v>
      </c>
      <c r="G52" s="23"/>
      <c r="H52" s="23"/>
      <c r="I52" s="23"/>
      <c r="J52" s="23"/>
      <c r="K52" s="23"/>
      <c r="L52" s="23"/>
      <c r="M52" s="23"/>
      <c r="N52" s="23"/>
      <c r="O52" s="23"/>
    </row>
    <row customHeight="1" ht="20.25">
      <c r="A53" s="26" t="s">
        <v>135</v>
      </c>
      <c r="B53" s="26">
        <f>"        "&amp;"林业草原防灾减灾"</f>
      </c>
      <c r="C53" s="23">
        <v>4163540</v>
      </c>
      <c r="D53" s="23">
        <v>4163540</v>
      </c>
      <c r="E53" s="23"/>
      <c r="F53" s="23">
        <v>4163540</v>
      </c>
      <c r="G53" s="23"/>
      <c r="H53" s="23"/>
      <c r="I53" s="23"/>
      <c r="J53" s="23"/>
      <c r="K53" s="23"/>
      <c r="L53" s="23"/>
      <c r="M53" s="23"/>
      <c r="N53" s="23"/>
      <c r="O53" s="23"/>
    </row>
    <row customHeight="1" ht="20.25">
      <c r="A54" s="26" t="s">
        <v>136</v>
      </c>
      <c r="B54" s="26">
        <f>"        "&amp;"退耕还林还草"</f>
      </c>
      <c r="C54" s="23">
        <v>60000</v>
      </c>
      <c r="D54" s="23">
        <v>60000</v>
      </c>
      <c r="E54" s="23"/>
      <c r="F54" s="23">
        <v>60000</v>
      </c>
      <c r="G54" s="23"/>
      <c r="H54" s="23"/>
      <c r="I54" s="23"/>
      <c r="J54" s="23"/>
      <c r="K54" s="23"/>
      <c r="L54" s="23"/>
      <c r="M54" s="23"/>
      <c r="N54" s="23"/>
      <c r="O54" s="23"/>
    </row>
    <row customHeight="1" ht="20.25">
      <c r="A55" s="26" t="s">
        <v>137</v>
      </c>
      <c r="B55" s="26">
        <f>"        "&amp;"其他林业和草原支出"</f>
      </c>
      <c r="C55" s="23">
        <v>8541220.22</v>
      </c>
      <c r="D55" s="23">
        <v>8072565</v>
      </c>
      <c r="E55" s="23"/>
      <c r="F55" s="23">
        <v>8072565</v>
      </c>
      <c r="G55" s="23"/>
      <c r="H55" s="23"/>
      <c r="I55" s="23"/>
      <c r="J55" s="23">
        <v>468655.22</v>
      </c>
      <c r="K55" s="23"/>
      <c r="L55" s="23">
        <v>468655.22</v>
      </c>
      <c r="M55" s="23"/>
      <c r="N55" s="23"/>
      <c r="O55" s="23"/>
    </row>
    <row customHeight="1" ht="20.25">
      <c r="A56" s="24" t="s">
        <v>138</v>
      </c>
      <c r="B56" s="24">
        <f>"        "&amp;"普惠金融发展支出"</f>
      </c>
      <c r="C56" s="23">
        <v>1975240.8</v>
      </c>
      <c r="D56" s="23">
        <v>1975240.8</v>
      </c>
      <c r="E56" s="23"/>
      <c r="F56" s="23">
        <v>1975240.8</v>
      </c>
      <c r="G56" s="23"/>
      <c r="H56" s="23"/>
      <c r="I56" s="23"/>
      <c r="J56" s="23"/>
      <c r="K56" s="23"/>
      <c r="L56" s="23"/>
      <c r="M56" s="23"/>
      <c r="N56" s="23"/>
      <c r="O56" s="23"/>
    </row>
    <row customHeight="1" ht="20.25">
      <c r="A57" s="26" t="s">
        <v>139</v>
      </c>
      <c r="B57" s="26">
        <f>"        "&amp;"农业保险保费补贴"</f>
      </c>
      <c r="C57" s="23">
        <v>1975240.8</v>
      </c>
      <c r="D57" s="23">
        <v>1975240.8</v>
      </c>
      <c r="E57" s="23"/>
      <c r="F57" s="23">
        <v>1975240.8</v>
      </c>
      <c r="G57" s="23"/>
      <c r="H57" s="23"/>
      <c r="I57" s="23"/>
      <c r="J57" s="23"/>
      <c r="K57" s="23"/>
      <c r="L57" s="23"/>
      <c r="M57" s="23"/>
      <c r="N57" s="23"/>
      <c r="O57" s="23"/>
    </row>
    <row customHeight="1" ht="20.25">
      <c r="A58" s="2" t="s">
        <v>140</v>
      </c>
      <c r="B58" s="2">
        <f>"        "&amp;"住房保障支出"</f>
      </c>
      <c r="C58" s="23">
        <v>3235399.8</v>
      </c>
      <c r="D58" s="23">
        <v>3235399.8</v>
      </c>
      <c r="E58" s="23">
        <v>3235399.8</v>
      </c>
      <c r="F58" s="23"/>
      <c r="G58" s="23"/>
      <c r="H58" s="23"/>
      <c r="I58" s="23"/>
      <c r="J58" s="23"/>
      <c r="K58" s="23"/>
      <c r="L58" s="23"/>
      <c r="M58" s="23"/>
      <c r="N58" s="23"/>
      <c r="O58" s="23"/>
    </row>
    <row customHeight="1" ht="20.25">
      <c r="A59" s="24" t="s">
        <v>141</v>
      </c>
      <c r="B59" s="24">
        <f>"        "&amp;"住房改革支出"</f>
      </c>
      <c r="C59" s="23">
        <v>3235399.8</v>
      </c>
      <c r="D59" s="23">
        <v>3235399.8</v>
      </c>
      <c r="E59" s="23">
        <v>3235399.8</v>
      </c>
      <c r="F59" s="23"/>
      <c r="G59" s="23"/>
      <c r="H59" s="23"/>
      <c r="I59" s="23"/>
      <c r="J59" s="23"/>
      <c r="K59" s="23"/>
      <c r="L59" s="23"/>
      <c r="M59" s="23"/>
      <c r="N59" s="23"/>
      <c r="O59" s="23"/>
    </row>
    <row customHeight="1" ht="20.25">
      <c r="A60" s="26" t="s">
        <v>142</v>
      </c>
      <c r="B60" s="26">
        <f>"        "&amp;"住房公积金"</f>
      </c>
      <c r="C60" s="23">
        <v>3107544</v>
      </c>
      <c r="D60" s="23">
        <v>3107544</v>
      </c>
      <c r="E60" s="23">
        <v>3107544</v>
      </c>
      <c r="F60" s="23"/>
      <c r="G60" s="23"/>
      <c r="H60" s="23"/>
      <c r="I60" s="23"/>
      <c r="J60" s="23"/>
      <c r="K60" s="23"/>
      <c r="L60" s="23"/>
      <c r="M60" s="23"/>
      <c r="N60" s="23"/>
      <c r="O60" s="23"/>
    </row>
    <row customHeight="1" ht="20.25">
      <c r="A61" s="26" t="s">
        <v>143</v>
      </c>
      <c r="B61" s="26">
        <f>"        "&amp;"购房补贴"</f>
      </c>
      <c r="C61" s="23">
        <v>127855.8</v>
      </c>
      <c r="D61" s="23">
        <v>127855.8</v>
      </c>
      <c r="E61" s="23">
        <v>127855.8</v>
      </c>
      <c r="F61" s="23"/>
      <c r="G61" s="23"/>
      <c r="H61" s="23"/>
      <c r="I61" s="23"/>
      <c r="J61" s="23"/>
      <c r="K61" s="23"/>
      <c r="L61" s="23"/>
      <c r="M61" s="23"/>
      <c r="N61" s="23"/>
      <c r="O61" s="23"/>
    </row>
    <row customHeight="1" ht="20.25">
      <c r="A62" s="2" t="s">
        <v>144</v>
      </c>
      <c r="B62" s="2">
        <f>"        "&amp;"转移性支出"</f>
      </c>
      <c r="C62" s="23">
        <v>2980000</v>
      </c>
      <c r="D62" s="23">
        <v>2980000</v>
      </c>
      <c r="E62" s="23"/>
      <c r="F62" s="23">
        <v>2980000</v>
      </c>
      <c r="G62" s="23"/>
      <c r="H62" s="23"/>
      <c r="I62" s="23"/>
      <c r="J62" s="23"/>
      <c r="K62" s="23"/>
      <c r="L62" s="23"/>
      <c r="M62" s="23"/>
      <c r="N62" s="23"/>
      <c r="O62" s="23"/>
    </row>
    <row customHeight="1" ht="20.25">
      <c r="A63" s="24" t="s">
        <v>145</v>
      </c>
      <c r="B63" s="24">
        <f>"        "&amp;"一般性转移支付"</f>
      </c>
      <c r="C63" s="23">
        <v>2980000</v>
      </c>
      <c r="D63" s="23">
        <v>2980000</v>
      </c>
      <c r="E63" s="23"/>
      <c r="F63" s="23">
        <v>2980000</v>
      </c>
      <c r="G63" s="23"/>
      <c r="H63" s="23"/>
      <c r="I63" s="23"/>
      <c r="J63" s="23"/>
      <c r="K63" s="23"/>
      <c r="L63" s="23"/>
      <c r="M63" s="23"/>
      <c r="N63" s="23"/>
      <c r="O63" s="23"/>
    </row>
    <row customHeight="1" ht="20.25">
      <c r="A64" s="26" t="s">
        <v>146</v>
      </c>
      <c r="B64" s="26">
        <f>"        "&amp;"巩固脱贫攻坚成果衔接乡村振兴转移支付支出"</f>
      </c>
      <c r="C64" s="23">
        <v>2980000</v>
      </c>
      <c r="D64" s="23">
        <v>2980000</v>
      </c>
      <c r="E64" s="23"/>
      <c r="F64" s="23">
        <v>2980000</v>
      </c>
      <c r="G64" s="23"/>
      <c r="H64" s="23"/>
      <c r="I64" s="23"/>
      <c r="J64" s="23"/>
      <c r="K64" s="23"/>
      <c r="L64" s="23"/>
      <c r="M64" s="23"/>
      <c r="N64" s="23"/>
      <c r="O64" s="23"/>
    </row>
    <row customHeight="1" ht="20.25">
      <c r="A65" s="25" t="s">
        <v>30</v>
      </c>
      <c r="B65" s="2"/>
      <c r="C65" s="22">
        <v>232263144.4</v>
      </c>
      <c r="D65" s="22">
        <v>228437800.68</v>
      </c>
      <c r="E65" s="22">
        <v>61211060.22</v>
      </c>
      <c r="F65" s="22">
        <v>167226740.46</v>
      </c>
      <c r="G65" s="22"/>
      <c r="H65" s="22"/>
      <c r="I65" s="22"/>
      <c r="J65" s="22">
        <v>3825343.72</v>
      </c>
      <c r="K65" s="22"/>
      <c r="L65" s="22">
        <v>683655.22</v>
      </c>
      <c r="M65" s="22"/>
      <c r="N65" s="22"/>
      <c r="O65" s="22">
        <v>3141688.5</v>
      </c>
    </row>
  </sheetData>
  <mergeCells count="12">
    <mergeCell ref="A2:O2"/>
    <mergeCell ref="A1:O1"/>
    <mergeCell ref="D4:F4"/>
    <mergeCell ref="C4:C5"/>
    <mergeCell ref="G4:G5"/>
    <mergeCell ref="H4:H5"/>
    <mergeCell ref="I4:I5"/>
    <mergeCell ref="B4:B5"/>
    <mergeCell ref="A4:A5"/>
    <mergeCell ref="A3:N3"/>
    <mergeCell ref="J4:O4"/>
    <mergeCell ref="A65:B65"/>
  </mergeCells>
  <pageSetup scale="0" pageOrder="overThenDown"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53BA4-4A2A-1EBC-20F8-D8119C00A575}" mc:Ignorable="x14ac xr xr2 xr3">
  <sheetPr>
    <outlinePr summaryRight="0"/>
  </sheetPr>
  <dimension ref="A1:D16"/>
  <sheetViews>
    <sheetView topLeftCell="A1" showZeros="0" workbookViewId="0"/>
  </sheetViews>
  <sheetFormatPr defaultColWidth="8.8515625" customHeight="1" defaultRowHeight="15"/>
  <cols>
    <col min="1" max="2" width="28.57421875" customWidth="1"/>
    <col min="3" max="3" width="35.703125" customWidth="1"/>
    <col min="4" max="4" width="28.57421875" customWidth="1"/>
  </cols>
  <sheetData>
    <row customHeight="1" ht="18.75">
      <c r="A1" s="8" t="s">
        <v>147</v>
      </c>
      <c r="B1" s="9"/>
      <c r="C1" s="9"/>
      <c r="D1" s="9"/>
    </row>
    <row customHeight="1" ht="28.5">
      <c r="A2" s="10" t="s">
        <v>148</v>
      </c>
      <c r="B2" s="10"/>
      <c r="C2" s="10"/>
      <c r="D2" s="10"/>
    </row>
    <row customHeight="1" ht="18.75">
      <c r="A3" s="11">
        <f>"单位名称："&amp;"玉溪市林业和草原局"</f>
      </c>
      <c r="B3" s="2"/>
      <c r="C3" s="2"/>
      <c r="D3" s="8" t="s">
        <v>2</v>
      </c>
    </row>
    <row customHeight="1" ht="18.75">
      <c r="A4" s="27" t="s">
        <v>3</v>
      </c>
      <c r="B4" s="27"/>
      <c r="C4" s="27" t="s">
        <v>4</v>
      </c>
      <c r="D4" s="27"/>
    </row>
    <row customHeight="1" ht="18.75">
      <c r="A5" s="27" t="s">
        <v>5</v>
      </c>
      <c r="B5" s="27" t="s">
        <v>6</v>
      </c>
      <c r="C5" s="27" t="s">
        <v>149</v>
      </c>
      <c r="D5" s="27" t="s">
        <v>6</v>
      </c>
    </row>
    <row customHeight="1" ht="18.75">
      <c r="A6" s="16" t="s">
        <v>150</v>
      </c>
      <c r="B6" s="13"/>
      <c r="C6" s="28" t="s">
        <v>151</v>
      </c>
      <c r="D6" s="13"/>
    </row>
    <row customHeight="1" ht="18.75">
      <c r="A7" s="2" t="s">
        <v>152</v>
      </c>
      <c r="B7" s="1">
        <v>71882227.02</v>
      </c>
      <c r="C7" s="14">
        <f>"（一）"&amp;"一般公共服务支出"</f>
      </c>
      <c r="D7" s="1">
        <v>482500</v>
      </c>
    </row>
    <row customHeight="1" ht="18.75">
      <c r="A8" s="2" t="s">
        <v>153</v>
      </c>
      <c r="B8" s="1"/>
      <c r="C8" s="14">
        <f>"（二）"&amp;"科学技术支出"</f>
      </c>
      <c r="D8" s="1"/>
    </row>
    <row customHeight="1" ht="18.75">
      <c r="A9" s="2" t="s">
        <v>154</v>
      </c>
      <c r="B9" s="1"/>
      <c r="C9" s="14">
        <f>"（二）"&amp;"社会保障和就业支出"</f>
      </c>
      <c r="D9" s="1">
        <v>10105326.88</v>
      </c>
    </row>
    <row customHeight="1" ht="18.75">
      <c r="A10" s="2" t="s">
        <v>155</v>
      </c>
      <c r="B10" s="1"/>
      <c r="C10" s="14">
        <f>"（三）"&amp;"卫生健康支出"</f>
      </c>
      <c r="D10" s="1">
        <v>3948958.94</v>
      </c>
    </row>
    <row customHeight="1" ht="18.75">
      <c r="A11" s="17" t="s">
        <v>152</v>
      </c>
      <c r="B11" s="1">
        <v>156555573.66</v>
      </c>
      <c r="C11" s="14">
        <f>"（三）"&amp;"节能环保支出"</f>
      </c>
      <c r="D11" s="1">
        <v>106090054.78</v>
      </c>
    </row>
    <row customHeight="1" ht="18.75">
      <c r="A12" s="17" t="s">
        <v>153</v>
      </c>
      <c r="B12" s="1"/>
      <c r="C12" s="14">
        <f>"（四）"&amp;"农林水支出"</f>
      </c>
      <c r="D12" s="1">
        <v>101595560.28</v>
      </c>
    </row>
    <row customHeight="1" ht="18.75">
      <c r="A13" s="17" t="s">
        <v>154</v>
      </c>
      <c r="B13" s="1"/>
      <c r="C13" s="14">
        <f>"（五）"&amp;"住房保障支出"</f>
      </c>
      <c r="D13" s="1">
        <v>3235399.8</v>
      </c>
    </row>
    <row customHeight="1" ht="18.75">
      <c r="A14" s="2"/>
      <c r="B14" s="2"/>
      <c r="C14" s="14">
        <f>"（六）"&amp;"转移性支出"</f>
      </c>
      <c r="D14" s="1">
        <v>2980000</v>
      </c>
    </row>
    <row customHeight="1" ht="18.75">
      <c r="A15" s="2"/>
      <c r="B15" s="2"/>
      <c r="C15" s="2" t="s">
        <v>156</v>
      </c>
      <c r="D15" s="2"/>
    </row>
    <row customHeight="1" ht="18.75">
      <c r="A16" s="15" t="s">
        <v>24</v>
      </c>
      <c r="B16" s="1">
        <v>228437800.68</v>
      </c>
      <c r="C16" s="15" t="s">
        <v>25</v>
      </c>
      <c r="D16" s="1">
        <v>228437800.68</v>
      </c>
    </row>
  </sheetData>
  <mergeCells count="5">
    <mergeCell ref="A4:B4"/>
    <mergeCell ref="C4:D4"/>
    <mergeCell ref="A2:D2"/>
    <mergeCell ref="A3:C3"/>
    <mergeCell ref="A1:D1"/>
  </mergeCells>
  <pageSetup scale="0" pageOrder="overThenDown"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B35A3-BC08-D7D8-68CD-B1E9D0ECA0DD}" mc:Ignorable="x14ac xr xr2 xr3">
  <sheetPr>
    <outlinePr summaryRight="0"/>
  </sheetPr>
  <dimension ref="A1:G62"/>
  <sheetViews>
    <sheetView topLeftCell="A1" showZeros="0" workbookViewId="0"/>
  </sheetViews>
  <sheetFormatPr defaultColWidth="8.8515625" customHeight="1" defaultRowHeight="15"/>
  <cols>
    <col min="1" max="1" width="17.84375" customWidth="1"/>
    <col min="2" max="2" width="53.1328125" customWidth="1"/>
    <col min="3" max="7" width="15.1328125" customWidth="1"/>
  </cols>
  <sheetData>
    <row customHeight="1" ht="15">
      <c r="A1" s="18" t="s">
        <v>157</v>
      </c>
      <c r="B1" s="18"/>
      <c r="C1" s="18"/>
      <c r="D1" s="18"/>
      <c r="E1" s="18"/>
      <c r="F1" s="18"/>
      <c r="G1" s="18"/>
    </row>
    <row customHeight="1" ht="28.5">
      <c r="A2" s="19" t="s">
        <v>158</v>
      </c>
      <c r="B2" s="19"/>
      <c r="C2" s="19"/>
      <c r="D2" s="19"/>
      <c r="E2" s="19"/>
      <c r="F2" s="19"/>
      <c r="G2" s="19"/>
    </row>
    <row customHeight="1" ht="20.25">
      <c r="A3" s="2">
        <f>"单位名称："&amp;"玉溪市林业和草原局"</f>
      </c>
      <c r="B3" s="2"/>
      <c r="C3" s="2"/>
      <c r="D3" s="2"/>
      <c r="E3" s="2"/>
      <c r="F3" s="2"/>
      <c r="G3" s="20" t="s">
        <v>2</v>
      </c>
    </row>
    <row customHeight="1" ht="27">
      <c r="A4" s="12" t="s">
        <v>159</v>
      </c>
      <c r="B4" s="12"/>
      <c r="C4" s="12" t="s">
        <v>30</v>
      </c>
      <c r="D4" s="12" t="s">
        <v>33</v>
      </c>
      <c r="E4" s="12"/>
      <c r="F4" s="12"/>
      <c r="G4" s="12" t="s">
        <v>83</v>
      </c>
    </row>
    <row customHeight="1" ht="27">
      <c r="A5" s="12" t="s">
        <v>78</v>
      </c>
      <c r="B5" s="12" t="s">
        <v>79</v>
      </c>
      <c r="C5" s="12"/>
      <c r="D5" s="12" t="s">
        <v>32</v>
      </c>
      <c r="E5" s="12" t="s">
        <v>160</v>
      </c>
      <c r="F5" s="12" t="s">
        <v>161</v>
      </c>
      <c r="G5" s="12"/>
    </row>
    <row customHeight="1" ht="20.25">
      <c r="A6" s="21" t="s">
        <v>44</v>
      </c>
      <c r="B6" s="21" t="s">
        <v>45</v>
      </c>
      <c r="C6" s="21" t="s">
        <v>46</v>
      </c>
      <c r="D6" s="21" t="s">
        <v>47</v>
      </c>
      <c r="E6" s="21" t="s">
        <v>48</v>
      </c>
      <c r="F6" s="21" t="s">
        <v>49</v>
      </c>
      <c r="G6" s="21">
        <v>7</v>
      </c>
    </row>
    <row customHeight="1" ht="20.25">
      <c r="A7" s="2" t="s">
        <v>89</v>
      </c>
      <c r="B7" s="2">
        <f>"        "&amp;"一般公共服务支出"</f>
      </c>
      <c r="C7" s="23">
        <v>482500</v>
      </c>
      <c r="D7" s="22">
        <v>82500</v>
      </c>
      <c r="E7" s="23"/>
      <c r="F7" s="23">
        <v>82500</v>
      </c>
      <c r="G7" s="23">
        <v>400000</v>
      </c>
    </row>
    <row customHeight="1" ht="20.25">
      <c r="A8" s="24" t="s">
        <v>90</v>
      </c>
      <c r="B8" s="24">
        <f>"        "&amp;"财政事务"</f>
      </c>
      <c r="C8" s="23">
        <v>400000</v>
      </c>
      <c r="D8" s="22"/>
      <c r="E8" s="23"/>
      <c r="F8" s="23"/>
      <c r="G8" s="23">
        <v>400000</v>
      </c>
    </row>
    <row customHeight="1" ht="20.25">
      <c r="A9" s="26" t="s">
        <v>91</v>
      </c>
      <c r="B9" s="26">
        <f>"        "&amp;"其他财政事务支出"</f>
      </c>
      <c r="C9" s="23">
        <v>400000</v>
      </c>
      <c r="D9" s="22"/>
      <c r="E9" s="23"/>
      <c r="F9" s="23"/>
      <c r="G9" s="23">
        <v>400000</v>
      </c>
    </row>
    <row customHeight="1" ht="20.25">
      <c r="A10" s="24" t="s">
        <v>92</v>
      </c>
      <c r="B10" s="24">
        <f>"        "&amp;"组织事务"</f>
      </c>
      <c r="C10" s="23">
        <v>82500</v>
      </c>
      <c r="D10" s="22">
        <v>82500</v>
      </c>
      <c r="E10" s="23"/>
      <c r="F10" s="23">
        <v>82500</v>
      </c>
      <c r="G10" s="23"/>
    </row>
    <row customHeight="1" ht="20.25">
      <c r="A11" s="26" t="s">
        <v>93</v>
      </c>
      <c r="B11" s="26">
        <f>"        "&amp;"其他组织事务支出"</f>
      </c>
      <c r="C11" s="23">
        <v>82500</v>
      </c>
      <c r="D11" s="22">
        <v>82500</v>
      </c>
      <c r="E11" s="23"/>
      <c r="F11" s="23">
        <v>82500</v>
      </c>
      <c r="G11" s="23"/>
    </row>
    <row customHeight="1" ht="20.25">
      <c r="A12" s="2" t="s">
        <v>97</v>
      </c>
      <c r="B12" s="2">
        <f>"        "&amp;"社会保障和就业支出"</f>
      </c>
      <c r="C12" s="23">
        <v>10105326.88</v>
      </c>
      <c r="D12" s="22">
        <v>9968346.88</v>
      </c>
      <c r="E12" s="23">
        <v>9884946.88</v>
      </c>
      <c r="F12" s="23">
        <v>83400</v>
      </c>
      <c r="G12" s="23">
        <v>136980</v>
      </c>
    </row>
    <row customHeight="1" ht="20.25">
      <c r="A13" s="24" t="s">
        <v>98</v>
      </c>
      <c r="B13" s="24">
        <f>"        "&amp;"行政事业单位养老支出"</f>
      </c>
      <c r="C13" s="23">
        <v>9021225.68</v>
      </c>
      <c r="D13" s="22">
        <v>9021225.68</v>
      </c>
      <c r="E13" s="23">
        <v>8937825.68</v>
      </c>
      <c r="F13" s="23">
        <v>83400</v>
      </c>
      <c r="G13" s="23"/>
    </row>
    <row customHeight="1" ht="20.25">
      <c r="A14" s="26" t="s">
        <v>99</v>
      </c>
      <c r="B14" s="26">
        <f>"        "&amp;"行政单位离退休"</f>
      </c>
      <c r="C14" s="23">
        <v>1494600</v>
      </c>
      <c r="D14" s="22">
        <v>1494600</v>
      </c>
      <c r="E14" s="23">
        <v>1466400</v>
      </c>
      <c r="F14" s="23">
        <v>28200</v>
      </c>
      <c r="G14" s="23"/>
    </row>
    <row customHeight="1" ht="20.25">
      <c r="A15" s="26" t="s">
        <v>100</v>
      </c>
      <c r="B15" s="26">
        <f>"        "&amp;"事业单位离退休"</f>
      </c>
      <c r="C15" s="23">
        <v>2484000</v>
      </c>
      <c r="D15" s="22">
        <v>2484000</v>
      </c>
      <c r="E15" s="23">
        <v>2428800</v>
      </c>
      <c r="F15" s="23">
        <v>55200</v>
      </c>
      <c r="G15" s="23"/>
    </row>
    <row customHeight="1" ht="20.25">
      <c r="A16" s="26" t="s">
        <v>101</v>
      </c>
      <c r="B16" s="26">
        <f>"        "&amp;"机关事业单位基本养老保险缴费支出"</f>
      </c>
      <c r="C16" s="23">
        <v>3849359.68</v>
      </c>
      <c r="D16" s="22">
        <v>3849359.68</v>
      </c>
      <c r="E16" s="23">
        <v>3849359.68</v>
      </c>
      <c r="F16" s="23"/>
      <c r="G16" s="23"/>
    </row>
    <row customHeight="1" ht="20.25">
      <c r="A17" s="26" t="s">
        <v>102</v>
      </c>
      <c r="B17" s="26">
        <f>"        "&amp;"机关事业单位职业年金缴费支出"</f>
      </c>
      <c r="C17" s="23">
        <v>1193266</v>
      </c>
      <c r="D17" s="22">
        <v>1193266</v>
      </c>
      <c r="E17" s="23">
        <v>1193266</v>
      </c>
      <c r="F17" s="23"/>
      <c r="G17" s="23"/>
    </row>
    <row customHeight="1" ht="20.25">
      <c r="A18" s="24" t="s">
        <v>103</v>
      </c>
      <c r="B18" s="24">
        <f>"        "&amp;"抚恤"</f>
      </c>
      <c r="C18" s="23">
        <v>1084101.2</v>
      </c>
      <c r="D18" s="22">
        <v>947121.2</v>
      </c>
      <c r="E18" s="23">
        <v>947121.2</v>
      </c>
      <c r="F18" s="23"/>
      <c r="G18" s="23">
        <v>136980</v>
      </c>
    </row>
    <row customHeight="1" ht="20.25">
      <c r="A19" s="26" t="s">
        <v>104</v>
      </c>
      <c r="B19" s="26">
        <f>"        "&amp;"死亡抚恤"</f>
      </c>
      <c r="C19" s="23">
        <v>1084101.2</v>
      </c>
      <c r="D19" s="22">
        <v>947121.2</v>
      </c>
      <c r="E19" s="23">
        <v>947121.2</v>
      </c>
      <c r="F19" s="23"/>
      <c r="G19" s="23">
        <v>136980</v>
      </c>
    </row>
    <row customHeight="1" ht="20.25">
      <c r="A20" s="2" t="s">
        <v>105</v>
      </c>
      <c r="B20" s="2">
        <f>"        "&amp;"卫生健康支出"</f>
      </c>
      <c r="C20" s="23">
        <v>3948958.94</v>
      </c>
      <c r="D20" s="22">
        <v>3948958.94</v>
      </c>
      <c r="E20" s="23">
        <v>3948958.94</v>
      </c>
      <c r="F20" s="23"/>
      <c r="G20" s="23"/>
    </row>
    <row customHeight="1" ht="20.25">
      <c r="A21" s="24" t="s">
        <v>106</v>
      </c>
      <c r="B21" s="24">
        <f>"        "&amp;"行政事业单位医疗"</f>
      </c>
      <c r="C21" s="23">
        <v>3948958.94</v>
      </c>
      <c r="D21" s="22">
        <v>3948958.94</v>
      </c>
      <c r="E21" s="23">
        <v>3948958.94</v>
      </c>
      <c r="F21" s="23"/>
      <c r="G21" s="23"/>
    </row>
    <row customHeight="1" ht="20.25">
      <c r="A22" s="26" t="s">
        <v>107</v>
      </c>
      <c r="B22" s="26">
        <f>"        "&amp;"行政单位医疗"</f>
      </c>
      <c r="C22" s="23">
        <v>426997.18</v>
      </c>
      <c r="D22" s="22">
        <v>426997.18</v>
      </c>
      <c r="E22" s="23">
        <v>426997.18</v>
      </c>
      <c r="F22" s="23"/>
      <c r="G22" s="23"/>
    </row>
    <row customHeight="1" ht="20.25">
      <c r="A23" s="26" t="s">
        <v>108</v>
      </c>
      <c r="B23" s="26">
        <f>"        "&amp;"事业单位医疗"</f>
      </c>
      <c r="C23" s="23">
        <v>1608858.15</v>
      </c>
      <c r="D23" s="22">
        <v>1608858.15</v>
      </c>
      <c r="E23" s="23">
        <v>1608858.15</v>
      </c>
      <c r="F23" s="23"/>
      <c r="G23" s="23"/>
    </row>
    <row customHeight="1" ht="20.25">
      <c r="A24" s="26" t="s">
        <v>109</v>
      </c>
      <c r="B24" s="26">
        <f>"        "&amp;"公务员医疗补助"</f>
      </c>
      <c r="C24" s="23">
        <v>1665129.5</v>
      </c>
      <c r="D24" s="22">
        <v>1665129.5</v>
      </c>
      <c r="E24" s="23">
        <v>1665129.5</v>
      </c>
      <c r="F24" s="23"/>
      <c r="G24" s="23"/>
    </row>
    <row customHeight="1" ht="20.25">
      <c r="A25" s="26" t="s">
        <v>110</v>
      </c>
      <c r="B25" s="26">
        <f>"        "&amp;"其他行政事业单位医疗支出"</f>
      </c>
      <c r="C25" s="23">
        <v>247974.11</v>
      </c>
      <c r="D25" s="22">
        <v>247974.11</v>
      </c>
      <c r="E25" s="23">
        <v>247974.11</v>
      </c>
      <c r="F25" s="23"/>
      <c r="G25" s="23"/>
    </row>
    <row customHeight="1" ht="20.25">
      <c r="A26" s="2" t="s">
        <v>111</v>
      </c>
      <c r="B26" s="2">
        <f>"        "&amp;"节能环保支出"</f>
      </c>
      <c r="C26" s="23">
        <v>106090054.78</v>
      </c>
      <c r="D26" s="22"/>
      <c r="E26" s="23"/>
      <c r="F26" s="23"/>
      <c r="G26" s="23">
        <v>106090054.78</v>
      </c>
    </row>
    <row customHeight="1" ht="20.25">
      <c r="A27" s="24" t="s">
        <v>112</v>
      </c>
      <c r="B27" s="24">
        <f>"        "&amp;"环境保护管理事务"</f>
      </c>
      <c r="C27" s="23">
        <v>99920</v>
      </c>
      <c r="D27" s="22"/>
      <c r="E27" s="23"/>
      <c r="F27" s="23"/>
      <c r="G27" s="23">
        <v>99920</v>
      </c>
    </row>
    <row customHeight="1" ht="20.25">
      <c r="A28" s="26" t="s">
        <v>113</v>
      </c>
      <c r="B28" s="26">
        <f>"        "&amp;"其他环境保护管理事务支出"</f>
      </c>
      <c r="C28" s="23">
        <v>99920</v>
      </c>
      <c r="D28" s="22"/>
      <c r="E28" s="23"/>
      <c r="F28" s="23"/>
      <c r="G28" s="23">
        <v>99920</v>
      </c>
    </row>
    <row customHeight="1" ht="20.25">
      <c r="A29" s="24" t="s">
        <v>114</v>
      </c>
      <c r="B29" s="24">
        <f>"        "&amp;"自然生态保护"</f>
      </c>
      <c r="C29" s="23">
        <v>47120783.15</v>
      </c>
      <c r="D29" s="22"/>
      <c r="E29" s="23"/>
      <c r="F29" s="23"/>
      <c r="G29" s="23">
        <v>47120783.15</v>
      </c>
    </row>
    <row customHeight="1" ht="20.25">
      <c r="A30" s="26" t="s">
        <v>115</v>
      </c>
      <c r="B30" s="26">
        <f>"        "&amp;"生态保护"</f>
      </c>
      <c r="C30" s="23">
        <v>6579800</v>
      </c>
      <c r="D30" s="22"/>
      <c r="E30" s="23"/>
      <c r="F30" s="23"/>
      <c r="G30" s="23">
        <v>6579800</v>
      </c>
    </row>
    <row customHeight="1" ht="20.25">
      <c r="A31" s="26" t="s">
        <v>116</v>
      </c>
      <c r="B31" s="26">
        <f>"        "&amp;"自然保护地"</f>
      </c>
      <c r="C31" s="23">
        <v>33364950.15</v>
      </c>
      <c r="D31" s="22"/>
      <c r="E31" s="23"/>
      <c r="F31" s="23"/>
      <c r="G31" s="23">
        <v>33364950.15</v>
      </c>
    </row>
    <row customHeight="1" ht="20.25">
      <c r="A32" s="26" t="s">
        <v>117</v>
      </c>
      <c r="B32" s="26">
        <f>"        "&amp;"其他自然生态保护支出"</f>
      </c>
      <c r="C32" s="23">
        <v>7176033</v>
      </c>
      <c r="D32" s="22"/>
      <c r="E32" s="23"/>
      <c r="F32" s="23"/>
      <c r="G32" s="23">
        <v>7176033</v>
      </c>
    </row>
    <row customHeight="1" ht="20.25">
      <c r="A33" s="24" t="s">
        <v>118</v>
      </c>
      <c r="B33" s="24">
        <f>"        "&amp;"森林保护修护"</f>
      </c>
      <c r="C33" s="23">
        <v>31466868.81</v>
      </c>
      <c r="D33" s="22"/>
      <c r="E33" s="23"/>
      <c r="F33" s="23"/>
      <c r="G33" s="23">
        <v>31466868.81</v>
      </c>
    </row>
    <row customHeight="1" ht="20.25">
      <c r="A34" s="26" t="s">
        <v>119</v>
      </c>
      <c r="B34" s="26">
        <f>"        "&amp;"森林管护"</f>
      </c>
      <c r="C34" s="23">
        <v>317628.06</v>
      </c>
      <c r="D34" s="22"/>
      <c r="E34" s="23"/>
      <c r="F34" s="23"/>
      <c r="G34" s="23">
        <v>317628.06</v>
      </c>
    </row>
    <row customHeight="1" ht="20.25">
      <c r="A35" s="26" t="s">
        <v>120</v>
      </c>
      <c r="B35" s="26">
        <f>"        "&amp;"其他森林保护修复支出"</f>
      </c>
      <c r="C35" s="23">
        <v>31149240.75</v>
      </c>
      <c r="D35" s="22"/>
      <c r="E35" s="23"/>
      <c r="F35" s="23"/>
      <c r="G35" s="23">
        <v>31149240.75</v>
      </c>
    </row>
    <row customHeight="1" ht="20.25">
      <c r="A36" s="24" t="s">
        <v>121</v>
      </c>
      <c r="B36" s="24">
        <f>"        "&amp;"风沙荒漠治理"</f>
      </c>
      <c r="C36" s="23">
        <v>27402482.82</v>
      </c>
      <c r="D36" s="22"/>
      <c r="E36" s="23"/>
      <c r="F36" s="23"/>
      <c r="G36" s="23">
        <v>27402482.82</v>
      </c>
    </row>
    <row customHeight="1" ht="20.25">
      <c r="A37" s="26" t="s">
        <v>122</v>
      </c>
      <c r="B37" s="26">
        <f>"        "&amp;"其他风沙荒漠治理支出"</f>
      </c>
      <c r="C37" s="23">
        <v>27402482.82</v>
      </c>
      <c r="D37" s="22"/>
      <c r="E37" s="23"/>
      <c r="F37" s="23"/>
      <c r="G37" s="23">
        <v>27402482.82</v>
      </c>
    </row>
    <row customHeight="1" ht="20.25">
      <c r="A38" s="2" t="s">
        <v>123</v>
      </c>
      <c r="B38" s="2">
        <f>"        "&amp;"农林水支出"</f>
      </c>
      <c r="C38" s="23">
        <v>101595560.28</v>
      </c>
      <c r="D38" s="22">
        <v>43975854.6</v>
      </c>
      <c r="E38" s="23">
        <v>37830714.58</v>
      </c>
      <c r="F38" s="23">
        <v>6145140.02</v>
      </c>
      <c r="G38" s="23">
        <v>57619705.68</v>
      </c>
    </row>
    <row customHeight="1" ht="20.25">
      <c r="A39" s="24" t="s">
        <v>124</v>
      </c>
      <c r="B39" s="24">
        <f>"        "&amp;"农业农村"</f>
      </c>
      <c r="C39" s="23">
        <v>109590</v>
      </c>
      <c r="D39" s="22"/>
      <c r="E39" s="23"/>
      <c r="F39" s="23"/>
      <c r="G39" s="23">
        <v>109590</v>
      </c>
    </row>
    <row customHeight="1" ht="20.25">
      <c r="A40" s="26" t="s">
        <v>125</v>
      </c>
      <c r="B40" s="26">
        <f>"        "&amp;"事业运行"</f>
      </c>
      <c r="C40" s="23">
        <v>109590</v>
      </c>
      <c r="D40" s="22"/>
      <c r="E40" s="23"/>
      <c r="F40" s="23"/>
      <c r="G40" s="23">
        <v>109590</v>
      </c>
    </row>
    <row customHeight="1" ht="20.25">
      <c r="A41" s="24" t="s">
        <v>126</v>
      </c>
      <c r="B41" s="24">
        <f>"        "&amp;"林业和草原"</f>
      </c>
      <c r="C41" s="23">
        <v>99510729.48</v>
      </c>
      <c r="D41" s="22">
        <v>43975854.6</v>
      </c>
      <c r="E41" s="23">
        <v>37830714.58</v>
      </c>
      <c r="F41" s="23">
        <v>6145140.02</v>
      </c>
      <c r="G41" s="23">
        <v>55534874.88</v>
      </c>
    </row>
    <row customHeight="1" ht="20.25">
      <c r="A42" s="26" t="s">
        <v>127</v>
      </c>
      <c r="B42" s="26">
        <f>"        "&amp;"行政运行"</f>
      </c>
      <c r="C42" s="23">
        <v>7435063.67</v>
      </c>
      <c r="D42" s="22">
        <v>7435063.67</v>
      </c>
      <c r="E42" s="23">
        <v>5417136.77</v>
      </c>
      <c r="F42" s="23">
        <v>2017926.9</v>
      </c>
      <c r="G42" s="23"/>
    </row>
    <row customHeight="1" ht="20.25">
      <c r="A43" s="26" t="s">
        <v>128</v>
      </c>
      <c r="B43" s="26">
        <f>"        "&amp;"事业机构"</f>
      </c>
      <c r="C43" s="23">
        <v>36540790.93</v>
      </c>
      <c r="D43" s="22">
        <v>36540790.93</v>
      </c>
      <c r="E43" s="23">
        <v>32413577.81</v>
      </c>
      <c r="F43" s="23">
        <v>4127213.12</v>
      </c>
      <c r="G43" s="23"/>
    </row>
    <row customHeight="1" ht="20.25">
      <c r="A44" s="26" t="s">
        <v>129</v>
      </c>
      <c r="B44" s="26">
        <f>"        "&amp;"森林资源培育"</f>
      </c>
      <c r="C44" s="23">
        <v>30341480</v>
      </c>
      <c r="D44" s="22"/>
      <c r="E44" s="23"/>
      <c r="F44" s="23"/>
      <c r="G44" s="23">
        <v>30341480</v>
      </c>
    </row>
    <row customHeight="1" ht="20.25">
      <c r="A45" s="26" t="s">
        <v>130</v>
      </c>
      <c r="B45" s="26">
        <f>"        "&amp;"技术推广与转化"</f>
      </c>
      <c r="C45" s="23">
        <v>409534.5</v>
      </c>
      <c r="D45" s="22"/>
      <c r="E45" s="23"/>
      <c r="F45" s="23"/>
      <c r="G45" s="23">
        <v>409534.5</v>
      </c>
    </row>
    <row customHeight="1" ht="20.25">
      <c r="A46" s="26" t="s">
        <v>131</v>
      </c>
      <c r="B46" s="26">
        <f>"        "&amp;"森林资源管理"</f>
      </c>
      <c r="C46" s="23">
        <v>2616966.5</v>
      </c>
      <c r="D46" s="22"/>
      <c r="E46" s="23"/>
      <c r="F46" s="23"/>
      <c r="G46" s="23">
        <v>2616966.5</v>
      </c>
    </row>
    <row customHeight="1" ht="20.25">
      <c r="A47" s="26" t="s">
        <v>132</v>
      </c>
      <c r="B47" s="26">
        <f>"        "&amp;"森林生态效益补偿"</f>
      </c>
      <c r="C47" s="23">
        <v>8890112.88</v>
      </c>
      <c r="D47" s="22"/>
      <c r="E47" s="23"/>
      <c r="F47" s="23"/>
      <c r="G47" s="23">
        <v>8890112.88</v>
      </c>
    </row>
    <row customHeight="1" ht="20.25">
      <c r="A48" s="26" t="s">
        <v>133</v>
      </c>
      <c r="B48" s="26">
        <f>"        "&amp;"动植物保护"</f>
      </c>
      <c r="C48" s="23">
        <v>580676</v>
      </c>
      <c r="D48" s="22"/>
      <c r="E48" s="23"/>
      <c r="F48" s="23"/>
      <c r="G48" s="23">
        <v>580676</v>
      </c>
    </row>
    <row customHeight="1" ht="20.25">
      <c r="A49" s="26" t="s">
        <v>134</v>
      </c>
      <c r="B49" s="26">
        <f>"        "&amp;"产业化管理"</f>
      </c>
      <c r="C49" s="23">
        <v>400000</v>
      </c>
      <c r="D49" s="22"/>
      <c r="E49" s="23"/>
      <c r="F49" s="23"/>
      <c r="G49" s="23">
        <v>400000</v>
      </c>
    </row>
    <row customHeight="1" ht="20.25">
      <c r="A50" s="26" t="s">
        <v>135</v>
      </c>
      <c r="B50" s="26">
        <f>"        "&amp;"林业草原防灾减灾"</f>
      </c>
      <c r="C50" s="23">
        <v>4163540</v>
      </c>
      <c r="D50" s="22"/>
      <c r="E50" s="23"/>
      <c r="F50" s="23"/>
      <c r="G50" s="23">
        <v>4163540</v>
      </c>
    </row>
    <row customHeight="1" ht="20.25">
      <c r="A51" s="26" t="s">
        <v>136</v>
      </c>
      <c r="B51" s="26">
        <f>"        "&amp;"退耕还林还草"</f>
      </c>
      <c r="C51" s="23">
        <v>60000</v>
      </c>
      <c r="D51" s="22"/>
      <c r="E51" s="23"/>
      <c r="F51" s="23"/>
      <c r="G51" s="23">
        <v>60000</v>
      </c>
    </row>
    <row customHeight="1" ht="20.25">
      <c r="A52" s="26" t="s">
        <v>137</v>
      </c>
      <c r="B52" s="26">
        <f>"        "&amp;"其他林业和草原支出"</f>
      </c>
      <c r="C52" s="23">
        <v>8072565</v>
      </c>
      <c r="D52" s="22"/>
      <c r="E52" s="23"/>
      <c r="F52" s="23"/>
      <c r="G52" s="23">
        <v>8072565</v>
      </c>
    </row>
    <row customHeight="1" ht="20.25">
      <c r="A53" s="24" t="s">
        <v>138</v>
      </c>
      <c r="B53" s="24">
        <f>"        "&amp;"普惠金融发展支出"</f>
      </c>
      <c r="C53" s="23">
        <v>1975240.8</v>
      </c>
      <c r="D53" s="22"/>
      <c r="E53" s="23"/>
      <c r="F53" s="23"/>
      <c r="G53" s="23">
        <v>1975240.8</v>
      </c>
    </row>
    <row customHeight="1" ht="20.25">
      <c r="A54" s="26" t="s">
        <v>139</v>
      </c>
      <c r="B54" s="26">
        <f>"        "&amp;"农业保险保费补贴"</f>
      </c>
      <c r="C54" s="23">
        <v>1975240.8</v>
      </c>
      <c r="D54" s="22"/>
      <c r="E54" s="23"/>
      <c r="F54" s="23"/>
      <c r="G54" s="23">
        <v>1975240.8</v>
      </c>
    </row>
    <row customHeight="1" ht="20.25">
      <c r="A55" s="2" t="s">
        <v>140</v>
      </c>
      <c r="B55" s="2">
        <f>"        "&amp;"住房保障支出"</f>
      </c>
      <c r="C55" s="23">
        <v>3235399.8</v>
      </c>
      <c r="D55" s="22">
        <v>3235399.8</v>
      </c>
      <c r="E55" s="23">
        <v>3235399.8</v>
      </c>
      <c r="F55" s="23"/>
      <c r="G55" s="23"/>
    </row>
    <row customHeight="1" ht="20.25">
      <c r="A56" s="24" t="s">
        <v>141</v>
      </c>
      <c r="B56" s="24">
        <f>"        "&amp;"住房改革支出"</f>
      </c>
      <c r="C56" s="23">
        <v>3235399.8</v>
      </c>
      <c r="D56" s="22">
        <v>3235399.8</v>
      </c>
      <c r="E56" s="23">
        <v>3235399.8</v>
      </c>
      <c r="F56" s="23"/>
      <c r="G56" s="23"/>
    </row>
    <row customHeight="1" ht="20.25">
      <c r="A57" s="26" t="s">
        <v>142</v>
      </c>
      <c r="B57" s="26">
        <f>"        "&amp;"住房公积金"</f>
      </c>
      <c r="C57" s="23">
        <v>3107544</v>
      </c>
      <c r="D57" s="22">
        <v>3107544</v>
      </c>
      <c r="E57" s="23">
        <v>3107544</v>
      </c>
      <c r="F57" s="23"/>
      <c r="G57" s="23"/>
    </row>
    <row customHeight="1" ht="20.25">
      <c r="A58" s="26" t="s">
        <v>143</v>
      </c>
      <c r="B58" s="26">
        <f>"        "&amp;"购房补贴"</f>
      </c>
      <c r="C58" s="23">
        <v>127855.8</v>
      </c>
      <c r="D58" s="22">
        <v>127855.8</v>
      </c>
      <c r="E58" s="23">
        <v>127855.8</v>
      </c>
      <c r="F58" s="23"/>
      <c r="G58" s="23"/>
    </row>
    <row customHeight="1" ht="20.25">
      <c r="A59" s="2" t="s">
        <v>144</v>
      </c>
      <c r="B59" s="2">
        <f>"        "&amp;"转移性支出"</f>
      </c>
      <c r="C59" s="23">
        <v>2980000</v>
      </c>
      <c r="D59" s="22"/>
      <c r="E59" s="23"/>
      <c r="F59" s="23"/>
      <c r="G59" s="23">
        <v>2980000</v>
      </c>
    </row>
    <row customHeight="1" ht="20.25">
      <c r="A60" s="24" t="s">
        <v>145</v>
      </c>
      <c r="B60" s="24">
        <f>"        "&amp;"一般性转移支付"</f>
      </c>
      <c r="C60" s="23">
        <v>2980000</v>
      </c>
      <c r="D60" s="22"/>
      <c r="E60" s="23"/>
      <c r="F60" s="23"/>
      <c r="G60" s="23">
        <v>2980000</v>
      </c>
    </row>
    <row customHeight="1" ht="20.25">
      <c r="A61" s="26" t="s">
        <v>146</v>
      </c>
      <c r="B61" s="26">
        <f>"        "&amp;"巩固脱贫攻坚成果衔接乡村振兴转移支付支出"</f>
      </c>
      <c r="C61" s="23">
        <v>2980000</v>
      </c>
      <c r="D61" s="22"/>
      <c r="E61" s="23"/>
      <c r="F61" s="23"/>
      <c r="G61" s="23">
        <v>2980000</v>
      </c>
    </row>
    <row customHeight="1" ht="20.25">
      <c r="A62" s="25" t="s">
        <v>30</v>
      </c>
      <c r="B62" s="2"/>
      <c r="C62" s="22">
        <v>228437800.68</v>
      </c>
      <c r="D62" s="22">
        <v>61211060.22</v>
      </c>
      <c r="E62" s="22">
        <v>54900020.2</v>
      </c>
      <c r="F62" s="22">
        <v>6311040.02</v>
      </c>
      <c r="G62" s="22">
        <v>167226740.46</v>
      </c>
    </row>
  </sheetData>
  <mergeCells count="8">
    <mergeCell ref="A2:G2"/>
    <mergeCell ref="A1:G1"/>
    <mergeCell ref="D4:F4"/>
    <mergeCell ref="C4:C5"/>
    <mergeCell ref="A3:F3"/>
    <mergeCell ref="A62:B62"/>
    <mergeCell ref="G4:G5"/>
    <mergeCell ref="A4:B4"/>
  </mergeCells>
  <pageSetup scale="0" pageOrder="overThenDown"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AE428-AAC1-42B8-0C78-42E06182BC18}" mc:Ignorable="x14ac xr xr2 xr3">
  <sheetPr>
    <outlinePr summaryRight="0"/>
  </sheetPr>
  <dimension ref="A1:F7"/>
  <sheetViews>
    <sheetView topLeftCell="A1" showZeros="0" workbookViewId="0"/>
  </sheetViews>
  <sheetFormatPr defaultColWidth="8.8515625" customHeight="1" defaultRowHeight="15"/>
  <cols>
    <col min="1" max="6" width="25.1328125" customWidth="1"/>
  </cols>
  <sheetData>
    <row customHeight="1" ht="15">
      <c r="A1" s="8" t="s">
        <v>162</v>
      </c>
      <c r="B1" s="8"/>
      <c r="C1" s="8"/>
      <c r="D1" s="8"/>
      <c r="E1" s="8"/>
      <c r="F1" s="8"/>
    </row>
    <row customHeight="1" ht="28.5">
      <c r="A2" s="19" t="s">
        <v>163</v>
      </c>
      <c r="B2" s="19"/>
      <c r="C2" s="19"/>
      <c r="D2" s="19"/>
      <c r="E2" s="19"/>
      <c r="F2" s="19"/>
    </row>
    <row customHeight="1" ht="20.25">
      <c r="A3" s="2">
        <f>"单位名称："&amp;"玉溪市林业和草原局"</f>
      </c>
      <c r="B3" s="2"/>
      <c r="C3" s="2"/>
      <c r="D3" s="2"/>
      <c r="E3" s="2"/>
      <c r="F3" s="8" t="s">
        <v>2</v>
      </c>
    </row>
    <row customHeight="1" ht="20.25">
      <c r="A4" s="12" t="s">
        <v>164</v>
      </c>
      <c r="B4" s="12" t="s">
        <v>165</v>
      </c>
      <c r="C4" s="12" t="s">
        <v>166</v>
      </c>
      <c r="D4" s="12"/>
      <c r="E4" s="12"/>
      <c r="F4" s="12"/>
    </row>
    <row customHeight="1" ht="35.25">
      <c r="A5" s="12"/>
      <c r="B5" s="12"/>
      <c r="C5" s="12" t="s">
        <v>32</v>
      </c>
      <c r="D5" s="12" t="s">
        <v>167</v>
      </c>
      <c r="E5" s="12" t="s">
        <v>168</v>
      </c>
      <c r="F5" s="12" t="s">
        <v>169</v>
      </c>
    </row>
    <row customHeight="1" ht="20.25">
      <c r="A6" s="21" t="s">
        <v>44</v>
      </c>
      <c r="B6" s="21">
        <v>2</v>
      </c>
      <c r="C6" s="21">
        <v>3</v>
      </c>
      <c r="D6" s="21">
        <v>4</v>
      </c>
      <c r="E6" s="21">
        <v>5</v>
      </c>
      <c r="F6" s="21">
        <v>6</v>
      </c>
    </row>
    <row customHeight="1" ht="20.25">
      <c r="A7" s="23">
        <v>1035100</v>
      </c>
      <c r="B7" s="23"/>
      <c r="C7" s="23">
        <v>1008100</v>
      </c>
      <c r="D7" s="23"/>
      <c r="E7" s="22">
        <v>1008100</v>
      </c>
      <c r="F7" s="23">
        <v>27000</v>
      </c>
    </row>
  </sheetData>
  <mergeCells count="6">
    <mergeCell ref="A4:A5"/>
    <mergeCell ref="B4:B5"/>
    <mergeCell ref="A1:F1"/>
    <mergeCell ref="A2:F2"/>
    <mergeCell ref="C4:E4"/>
    <mergeCell ref="A3:E3"/>
  </mergeCells>
  <pageSetup scale="0" pageOrder="overThenDown"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E1FCD-083B-C068-8CCD-F9E6CF8CB6E2}" mc:Ignorable="x14ac xr xr2 xr3">
  <sheetPr>
    <outlinePr summaryRight="0"/>
  </sheetPr>
  <dimension ref="A1:W216"/>
  <sheetViews>
    <sheetView topLeftCell="A1" showZeros="0" workbookViewId="0"/>
  </sheetViews>
  <sheetFormatPr defaultColWidth="8.8515625" customHeight="1" defaultRowHeight="15"/>
  <cols>
    <col min="1" max="1" width="27.2734375" customWidth="1"/>
    <col min="2" max="2" width="20.84375" customWidth="1"/>
    <col min="3" max="3" width="22.703125" customWidth="1"/>
    <col min="4" max="4" width="11.1328125" customWidth="1"/>
    <col min="5" max="5" width="22.703125" customWidth="1"/>
    <col min="6" max="6" width="11.1328125" customWidth="1"/>
    <col min="7" max="7" width="22.703125" customWidth="1"/>
    <col min="8" max="8" width="16.28125" customWidth="1"/>
    <col min="9" max="9" width="16.4140625" customWidth="1"/>
    <col min="10" max="13" width="16.28125" customWidth="1"/>
    <col min="14" max="16" width="16.4140625" customWidth="1"/>
    <col min="17" max="22" width="16.28125" customWidth="1"/>
    <col min="23" max="23" width="16.4140625" customWidth="1"/>
  </cols>
  <sheetData>
    <row customHeight="1" ht="15">
      <c r="A1" s="8" t="s">
        <v>170</v>
      </c>
      <c r="B1" s="8"/>
      <c r="C1" s="8"/>
      <c r="D1" s="8"/>
      <c r="E1" s="8"/>
      <c r="F1" s="8"/>
      <c r="G1" s="8"/>
      <c r="H1" s="8"/>
      <c r="I1" s="8"/>
      <c r="J1" s="8"/>
      <c r="K1" s="8"/>
      <c r="L1" s="8"/>
      <c r="M1" s="8"/>
      <c r="N1" s="8"/>
      <c r="O1" s="8"/>
      <c r="P1" s="8"/>
      <c r="Q1" s="8"/>
      <c r="R1" s="8"/>
      <c r="S1" s="8"/>
      <c r="T1" s="8"/>
      <c r="U1" s="8"/>
      <c r="V1" s="8"/>
      <c r="W1" s="8"/>
    </row>
    <row customHeight="1" ht="28.5">
      <c r="A2" s="19" t="s">
        <v>171</v>
      </c>
      <c r="B2" s="19"/>
      <c r="C2" s="19" t="s">
        <v>172</v>
      </c>
      <c r="D2" s="19"/>
      <c r="E2" s="19"/>
      <c r="F2" s="19"/>
      <c r="G2" s="19"/>
      <c r="H2" s="19"/>
      <c r="I2" s="19"/>
      <c r="J2" s="19"/>
      <c r="K2" s="19"/>
      <c r="L2" s="19"/>
      <c r="M2" s="19"/>
      <c r="N2" s="19"/>
      <c r="O2" s="19"/>
      <c r="P2" s="19"/>
      <c r="Q2" s="19"/>
      <c r="R2" s="19"/>
      <c r="S2" s="19"/>
      <c r="T2" s="19"/>
      <c r="U2" s="19"/>
      <c r="V2" s="19"/>
      <c r="W2" s="19"/>
    </row>
    <row customHeight="1" ht="19.5">
      <c r="A3" s="2">
        <f>"单位名称："&amp;"玉溪市林业和草原局"</f>
      </c>
      <c r="B3" s="2"/>
      <c r="C3" s="2"/>
      <c r="D3" s="2"/>
      <c r="E3" s="2"/>
      <c r="F3" s="2"/>
      <c r="G3" s="2"/>
      <c r="H3" s="2"/>
      <c r="I3" s="2"/>
      <c r="J3" s="2"/>
      <c r="K3" s="2"/>
      <c r="L3" s="2"/>
      <c r="M3" s="2"/>
      <c r="N3" s="2"/>
      <c r="O3" s="2"/>
      <c r="P3" s="2"/>
      <c r="Q3" s="2"/>
      <c r="R3" s="8"/>
      <c r="S3" s="8"/>
      <c r="T3" s="8"/>
      <c r="U3" s="8"/>
      <c r="V3" s="8"/>
      <c r="W3" s="8" t="s">
        <v>2</v>
      </c>
    </row>
    <row customHeight="1" ht="19.5">
      <c r="A4" s="12" t="s">
        <v>173</v>
      </c>
      <c r="B4" s="12" t="s">
        <v>174</v>
      </c>
      <c r="C4" s="12" t="s">
        <v>175</v>
      </c>
      <c r="D4" s="12" t="s">
        <v>176</v>
      </c>
      <c r="E4" s="12" t="s">
        <v>177</v>
      </c>
      <c r="F4" s="12" t="s">
        <v>178</v>
      </c>
      <c r="G4" s="12" t="s">
        <v>179</v>
      </c>
      <c r="H4" s="12" t="s">
        <v>180</v>
      </c>
      <c r="I4" s="12"/>
      <c r="J4" s="12"/>
      <c r="K4" s="12"/>
      <c r="L4" s="12"/>
      <c r="M4" s="12"/>
      <c r="N4" s="12"/>
      <c r="O4" s="12"/>
      <c r="P4" s="12"/>
      <c r="Q4" s="12"/>
      <c r="R4" s="12"/>
      <c r="S4" s="12"/>
      <c r="T4" s="12"/>
      <c r="U4" s="12"/>
      <c r="V4" s="12"/>
      <c r="W4" s="12"/>
    </row>
    <row customHeight="1" ht="19.5">
      <c r="A5" s="12"/>
      <c r="B5" s="12"/>
      <c r="C5" s="12"/>
      <c r="D5" s="12"/>
      <c r="E5" s="12"/>
      <c r="F5" s="12"/>
      <c r="G5" s="12"/>
      <c r="H5" s="12" t="s">
        <v>30</v>
      </c>
      <c r="I5" s="12" t="s">
        <v>33</v>
      </c>
      <c r="J5" s="12"/>
      <c r="K5" s="12"/>
      <c r="L5" s="12"/>
      <c r="M5" s="12"/>
      <c r="N5" s="12" t="s">
        <v>181</v>
      </c>
      <c r="O5" s="12"/>
      <c r="P5" s="12"/>
      <c r="Q5" s="12" t="s">
        <v>36</v>
      </c>
      <c r="R5" s="12" t="s">
        <v>81</v>
      </c>
      <c r="S5" s="12"/>
      <c r="T5" s="12"/>
      <c r="U5" s="12"/>
      <c r="V5" s="12"/>
      <c r="W5" s="12"/>
    </row>
    <row customHeight="1" ht="41.25">
      <c r="A6" s="12"/>
      <c r="B6" s="12"/>
      <c r="C6" s="12"/>
      <c r="D6" s="12"/>
      <c r="E6" s="12"/>
      <c r="F6" s="12"/>
      <c r="G6" s="12"/>
      <c r="H6" s="12"/>
      <c r="I6" s="12" t="s">
        <v>182</v>
      </c>
      <c r="J6" s="12" t="s">
        <v>183</v>
      </c>
      <c r="K6" s="12" t="s">
        <v>184</v>
      </c>
      <c r="L6" s="12" t="s">
        <v>185</v>
      </c>
      <c r="M6" s="12" t="s">
        <v>186</v>
      </c>
      <c r="N6" s="12" t="s">
        <v>33</v>
      </c>
      <c r="O6" s="12" t="s">
        <v>34</v>
      </c>
      <c r="P6" s="12" t="s">
        <v>35</v>
      </c>
      <c r="Q6" s="12"/>
      <c r="R6" s="12" t="s">
        <v>32</v>
      </c>
      <c r="S6" s="12" t="s">
        <v>39</v>
      </c>
      <c r="T6" s="12" t="s">
        <v>187</v>
      </c>
      <c r="U6" s="12" t="s">
        <v>41</v>
      </c>
      <c r="V6" s="12" t="s">
        <v>42</v>
      </c>
      <c r="W6" s="12" t="s">
        <v>43</v>
      </c>
    </row>
    <row customHeight="1" ht="20.25">
      <c r="A7" s="25" t="s">
        <v>44</v>
      </c>
      <c r="B7" s="25" t="s">
        <v>45</v>
      </c>
      <c r="C7" s="25" t="s">
        <v>46</v>
      </c>
      <c r="D7" s="25" t="s">
        <v>47</v>
      </c>
      <c r="E7" s="25" t="s">
        <v>48</v>
      </c>
      <c r="F7" s="25" t="s">
        <v>49</v>
      </c>
      <c r="G7" s="25" t="s">
        <v>50</v>
      </c>
      <c r="H7" s="25" t="s">
        <v>51</v>
      </c>
      <c r="I7" s="25" t="s">
        <v>52</v>
      </c>
      <c r="J7" s="25" t="s">
        <v>53</v>
      </c>
      <c r="K7" s="25" t="s">
        <v>54</v>
      </c>
      <c r="L7" s="25" t="s">
        <v>55</v>
      </c>
      <c r="M7" s="25" t="s">
        <v>56</v>
      </c>
      <c r="N7" s="25" t="s">
        <v>57</v>
      </c>
      <c r="O7" s="25" t="s">
        <v>58</v>
      </c>
      <c r="P7" s="25" t="s">
        <v>59</v>
      </c>
      <c r="Q7" s="25" t="s">
        <v>60</v>
      </c>
      <c r="R7" s="25" t="s">
        <v>61</v>
      </c>
      <c r="S7" s="25" t="s">
        <v>62</v>
      </c>
      <c r="T7" s="25" t="s">
        <v>188</v>
      </c>
      <c r="U7" s="25" t="s">
        <v>189</v>
      </c>
      <c r="V7" s="25" t="s">
        <v>190</v>
      </c>
      <c r="W7" s="25" t="s">
        <v>191</v>
      </c>
    </row>
    <row customHeight="1" ht="20.25">
      <c r="A8" s="0" t="s">
        <v>64</v>
      </c>
      <c r="C8" s="2"/>
      <c r="D8" s="2"/>
      <c r="E8" s="2"/>
      <c r="G8" s="2"/>
      <c r="H8" s="22">
        <v>61211060.22</v>
      </c>
      <c r="I8" s="23">
        <v>61211060.22</v>
      </c>
      <c r="J8" s="23">
        <v>9691352.78</v>
      </c>
      <c r="K8" s="23"/>
      <c r="L8" s="23">
        <v>51519707.44</v>
      </c>
      <c r="M8" s="23"/>
      <c r="N8" s="23"/>
      <c r="O8" s="23"/>
      <c r="P8" s="23"/>
      <c r="Q8" s="23"/>
      <c r="R8" s="23"/>
      <c r="S8" s="23"/>
      <c r="T8" s="23"/>
      <c r="U8" s="23"/>
      <c r="V8" s="23"/>
      <c r="W8" s="23"/>
    </row>
    <row customHeight="1" ht="20.25">
      <c r="A9" s="0" t="s">
        <v>64</v>
      </c>
      <c r="B9" s="2"/>
      <c r="C9" s="2"/>
      <c r="D9" s="2"/>
      <c r="E9" s="2"/>
      <c r="F9" s="2"/>
      <c r="G9" s="2"/>
      <c r="H9" s="22">
        <v>24265217.6</v>
      </c>
      <c r="I9" s="23">
        <v>24265217.6</v>
      </c>
      <c r="J9" s="23">
        <v>4590900.09</v>
      </c>
      <c r="K9" s="23"/>
      <c r="L9" s="23">
        <v>19674317.51</v>
      </c>
      <c r="M9" s="23"/>
      <c r="N9" s="23"/>
      <c r="O9" s="23"/>
      <c r="P9" s="23"/>
      <c r="Q9" s="23"/>
      <c r="R9" s="23"/>
      <c r="S9" s="23"/>
      <c r="T9" s="23"/>
      <c r="U9" s="23"/>
      <c r="V9" s="23"/>
      <c r="W9" s="23"/>
    </row>
    <row customHeight="1" ht="20.25">
      <c r="A10" s="2">
        <f>"       "&amp;"玉溪市林业和草原局"</f>
      </c>
      <c r="B10" s="2" t="s">
        <v>192</v>
      </c>
      <c r="C10" s="2" t="s">
        <v>193</v>
      </c>
      <c r="D10" s="2" t="s">
        <v>127</v>
      </c>
      <c r="E10" s="2" t="s">
        <v>194</v>
      </c>
      <c r="F10" s="2" t="s">
        <v>195</v>
      </c>
      <c r="G10" s="2" t="s">
        <v>196</v>
      </c>
      <c r="H10" s="22">
        <v>2049672</v>
      </c>
      <c r="I10" s="23">
        <v>2049672</v>
      </c>
      <c r="J10" s="23">
        <v>512418</v>
      </c>
      <c r="K10" s="2"/>
      <c r="L10" s="23">
        <v>1537254</v>
      </c>
      <c r="M10" s="2"/>
      <c r="N10" s="23"/>
      <c r="O10" s="23"/>
      <c r="P10" s="2"/>
      <c r="Q10" s="23"/>
      <c r="R10" s="23"/>
      <c r="S10" s="23"/>
      <c r="T10" s="23"/>
      <c r="U10" s="23"/>
      <c r="V10" s="23"/>
      <c r="W10" s="23"/>
    </row>
    <row customHeight="1" ht="20.25">
      <c r="A11" s="2">
        <f>"       "&amp;"玉溪市林业和草原局"</f>
      </c>
      <c r="B11" s="2" t="s">
        <v>192</v>
      </c>
      <c r="C11" s="2" t="s">
        <v>193</v>
      </c>
      <c r="D11" s="2" t="s">
        <v>127</v>
      </c>
      <c r="E11" s="2" t="s">
        <v>194</v>
      </c>
      <c r="F11" s="2" t="s">
        <v>197</v>
      </c>
      <c r="G11" s="2" t="s">
        <v>198</v>
      </c>
      <c r="H11" s="22">
        <v>2015676</v>
      </c>
      <c r="I11" s="23">
        <v>2015676</v>
      </c>
      <c r="J11" s="23">
        <v>503919</v>
      </c>
      <c r="K11" s="2"/>
      <c r="L11" s="23">
        <v>1511757</v>
      </c>
      <c r="M11" s="2"/>
      <c r="N11" s="23"/>
      <c r="O11" s="23"/>
      <c r="P11" s="2"/>
      <c r="Q11" s="23"/>
      <c r="R11" s="23"/>
      <c r="S11" s="23"/>
      <c r="T11" s="23"/>
      <c r="U11" s="23"/>
      <c r="V11" s="23"/>
      <c r="W11" s="23"/>
    </row>
    <row customHeight="1" ht="20.25">
      <c r="A12" s="2">
        <f>"       "&amp;"玉溪市林业和草原局"</f>
      </c>
      <c r="B12" s="2" t="s">
        <v>192</v>
      </c>
      <c r="C12" s="2" t="s">
        <v>193</v>
      </c>
      <c r="D12" s="2" t="s">
        <v>143</v>
      </c>
      <c r="E12" s="2" t="s">
        <v>199</v>
      </c>
      <c r="F12" s="2" t="s">
        <v>197</v>
      </c>
      <c r="G12" s="2" t="s">
        <v>198</v>
      </c>
      <c r="H12" s="22">
        <v>6996</v>
      </c>
      <c r="I12" s="23">
        <v>6996</v>
      </c>
      <c r="J12" s="23">
        <v>1749</v>
      </c>
      <c r="K12" s="2"/>
      <c r="L12" s="23">
        <v>5247</v>
      </c>
      <c r="M12" s="2"/>
      <c r="N12" s="23"/>
      <c r="O12" s="23"/>
      <c r="P12" s="2"/>
      <c r="Q12" s="23"/>
      <c r="R12" s="23"/>
      <c r="S12" s="23"/>
      <c r="T12" s="23"/>
      <c r="U12" s="23"/>
      <c r="V12" s="23"/>
      <c r="W12" s="23"/>
    </row>
    <row customHeight="1" ht="20.25">
      <c r="A13" s="2">
        <f>"       "&amp;"玉溪市林业和草原局"</f>
      </c>
      <c r="B13" s="2" t="s">
        <v>200</v>
      </c>
      <c r="C13" s="2" t="s">
        <v>201</v>
      </c>
      <c r="D13" s="2" t="s">
        <v>128</v>
      </c>
      <c r="E13" s="2" t="s">
        <v>202</v>
      </c>
      <c r="F13" s="2" t="s">
        <v>195</v>
      </c>
      <c r="G13" s="2" t="s">
        <v>196</v>
      </c>
      <c r="H13" s="22">
        <v>2955684</v>
      </c>
      <c r="I13" s="23">
        <v>2955684</v>
      </c>
      <c r="J13" s="23">
        <v>738921</v>
      </c>
      <c r="K13" s="2"/>
      <c r="L13" s="23">
        <v>2216763</v>
      </c>
      <c r="M13" s="2"/>
      <c r="N13" s="23"/>
      <c r="O13" s="23"/>
      <c r="P13" s="2"/>
      <c r="Q13" s="23"/>
      <c r="R13" s="23"/>
      <c r="S13" s="23"/>
      <c r="T13" s="23"/>
      <c r="U13" s="23"/>
      <c r="V13" s="23"/>
      <c r="W13" s="23"/>
    </row>
    <row customHeight="1" ht="20.25">
      <c r="A14" s="2">
        <f>"       "&amp;"玉溪市林业和草原局"</f>
      </c>
      <c r="B14" s="2" t="s">
        <v>200</v>
      </c>
      <c r="C14" s="2" t="s">
        <v>201</v>
      </c>
      <c r="D14" s="2" t="s">
        <v>128</v>
      </c>
      <c r="E14" s="2" t="s">
        <v>202</v>
      </c>
      <c r="F14" s="2" t="s">
        <v>197</v>
      </c>
      <c r="G14" s="2" t="s">
        <v>198</v>
      </c>
      <c r="H14" s="22">
        <v>123216</v>
      </c>
      <c r="I14" s="23">
        <v>123216</v>
      </c>
      <c r="J14" s="23">
        <v>30804</v>
      </c>
      <c r="K14" s="2"/>
      <c r="L14" s="23">
        <v>92412</v>
      </c>
      <c r="M14" s="2"/>
      <c r="N14" s="23"/>
      <c r="O14" s="23"/>
      <c r="P14" s="2"/>
      <c r="Q14" s="23"/>
      <c r="R14" s="23"/>
      <c r="S14" s="23"/>
      <c r="T14" s="23"/>
      <c r="U14" s="23"/>
      <c r="V14" s="23"/>
      <c r="W14" s="23"/>
    </row>
    <row customHeight="1" ht="20.25">
      <c r="A15" s="2">
        <f>"       "&amp;"玉溪市林业和草原局"</f>
      </c>
      <c r="B15" s="2" t="s">
        <v>200</v>
      </c>
      <c r="C15" s="2" t="s">
        <v>201</v>
      </c>
      <c r="D15" s="2" t="s">
        <v>128</v>
      </c>
      <c r="E15" s="2" t="s">
        <v>202</v>
      </c>
      <c r="F15" s="2" t="s">
        <v>203</v>
      </c>
      <c r="G15" s="2" t="s">
        <v>204</v>
      </c>
      <c r="H15" s="22">
        <v>789420</v>
      </c>
      <c r="I15" s="23">
        <v>789420</v>
      </c>
      <c r="J15" s="23">
        <v>197355</v>
      </c>
      <c r="K15" s="2"/>
      <c r="L15" s="23">
        <v>592065</v>
      </c>
      <c r="M15" s="2"/>
      <c r="N15" s="23"/>
      <c r="O15" s="23"/>
      <c r="P15" s="2"/>
      <c r="Q15" s="23"/>
      <c r="R15" s="23"/>
      <c r="S15" s="23"/>
      <c r="T15" s="23"/>
      <c r="U15" s="23"/>
      <c r="V15" s="23"/>
      <c r="W15" s="23"/>
    </row>
    <row customHeight="1" ht="20.25">
      <c r="A16" s="2">
        <f>"       "&amp;"玉溪市林业和草原局"</f>
      </c>
      <c r="B16" s="2" t="s">
        <v>200</v>
      </c>
      <c r="C16" s="2" t="s">
        <v>201</v>
      </c>
      <c r="D16" s="2" t="s">
        <v>143</v>
      </c>
      <c r="E16" s="2" t="s">
        <v>199</v>
      </c>
      <c r="F16" s="2" t="s">
        <v>197</v>
      </c>
      <c r="G16" s="2" t="s">
        <v>198</v>
      </c>
      <c r="H16" s="22">
        <v>45252</v>
      </c>
      <c r="I16" s="23">
        <v>45252</v>
      </c>
      <c r="J16" s="23">
        <v>11313</v>
      </c>
      <c r="K16" s="2"/>
      <c r="L16" s="23">
        <v>33939</v>
      </c>
      <c r="M16" s="2"/>
      <c r="N16" s="23"/>
      <c r="O16" s="23"/>
      <c r="P16" s="2"/>
      <c r="Q16" s="23"/>
      <c r="R16" s="23"/>
      <c r="S16" s="23"/>
      <c r="T16" s="23"/>
      <c r="U16" s="23"/>
      <c r="V16" s="23"/>
      <c r="W16" s="23"/>
    </row>
    <row customHeight="1" ht="20.25">
      <c r="A17" s="2">
        <f>"       "&amp;"玉溪市林业和草原局"</f>
      </c>
      <c r="B17" s="2" t="s">
        <v>205</v>
      </c>
      <c r="C17" s="2" t="s">
        <v>206</v>
      </c>
      <c r="D17" s="2" t="s">
        <v>101</v>
      </c>
      <c r="E17" s="2" t="s">
        <v>207</v>
      </c>
      <c r="F17" s="2" t="s">
        <v>208</v>
      </c>
      <c r="G17" s="2" t="s">
        <v>209</v>
      </c>
      <c r="H17" s="22">
        <v>1815849.28</v>
      </c>
      <c r="I17" s="23">
        <v>1815849.28</v>
      </c>
      <c r="J17" s="23">
        <v>453962.32</v>
      </c>
      <c r="K17" s="2"/>
      <c r="L17" s="23">
        <v>1361886.96</v>
      </c>
      <c r="M17" s="2"/>
      <c r="N17" s="23"/>
      <c r="O17" s="23"/>
      <c r="P17" s="2"/>
      <c r="Q17" s="23"/>
      <c r="R17" s="23"/>
      <c r="S17" s="23"/>
      <c r="T17" s="23"/>
      <c r="U17" s="23"/>
      <c r="V17" s="23"/>
      <c r="W17" s="23"/>
    </row>
    <row customHeight="1" ht="20.25">
      <c r="A18" s="2">
        <f>"       "&amp;"玉溪市林业和草原局"</f>
      </c>
      <c r="B18" s="2" t="s">
        <v>205</v>
      </c>
      <c r="C18" s="2" t="s">
        <v>206</v>
      </c>
      <c r="D18" s="2" t="s">
        <v>107</v>
      </c>
      <c r="E18" s="2" t="s">
        <v>210</v>
      </c>
      <c r="F18" s="2" t="s">
        <v>211</v>
      </c>
      <c r="G18" s="2" t="s">
        <v>212</v>
      </c>
      <c r="H18" s="22">
        <v>414997.18</v>
      </c>
      <c r="I18" s="23">
        <v>414997.18</v>
      </c>
      <c r="J18" s="23">
        <v>103749.3</v>
      </c>
      <c r="K18" s="2"/>
      <c r="L18" s="23">
        <v>311247.88</v>
      </c>
      <c r="M18" s="2"/>
      <c r="N18" s="23"/>
      <c r="O18" s="23"/>
      <c r="P18" s="2"/>
      <c r="Q18" s="23"/>
      <c r="R18" s="23"/>
      <c r="S18" s="23"/>
      <c r="T18" s="23"/>
      <c r="U18" s="23"/>
      <c r="V18" s="23"/>
      <c r="W18" s="23"/>
    </row>
    <row customHeight="1" ht="20.25">
      <c r="A19" s="2">
        <f>"       "&amp;"玉溪市林业和草原局"</f>
      </c>
      <c r="B19" s="2" t="s">
        <v>205</v>
      </c>
      <c r="C19" s="2" t="s">
        <v>206</v>
      </c>
      <c r="D19" s="2" t="s">
        <v>108</v>
      </c>
      <c r="E19" s="2" t="s">
        <v>213</v>
      </c>
      <c r="F19" s="2" t="s">
        <v>211</v>
      </c>
      <c r="G19" s="2" t="s">
        <v>212</v>
      </c>
      <c r="H19" s="22">
        <v>526974.64</v>
      </c>
      <c r="I19" s="23">
        <v>526974.64</v>
      </c>
      <c r="J19" s="23">
        <v>131743.66</v>
      </c>
      <c r="K19" s="2"/>
      <c r="L19" s="23">
        <v>395230.98</v>
      </c>
      <c r="M19" s="2"/>
      <c r="N19" s="23"/>
      <c r="O19" s="23"/>
      <c r="P19" s="2"/>
      <c r="Q19" s="23"/>
      <c r="R19" s="23"/>
      <c r="S19" s="23"/>
      <c r="T19" s="23"/>
      <c r="U19" s="23"/>
      <c r="V19" s="23"/>
      <c r="W19" s="23"/>
    </row>
    <row customHeight="1" ht="20.25">
      <c r="A20" s="2">
        <f>"       "&amp;"玉溪市林业和草原局"</f>
      </c>
      <c r="B20" s="2" t="s">
        <v>205</v>
      </c>
      <c r="C20" s="2" t="s">
        <v>206</v>
      </c>
      <c r="D20" s="2" t="s">
        <v>109</v>
      </c>
      <c r="E20" s="2" t="s">
        <v>214</v>
      </c>
      <c r="F20" s="2" t="s">
        <v>215</v>
      </c>
      <c r="G20" s="2" t="s">
        <v>216</v>
      </c>
      <c r="H20" s="22">
        <v>723657.5</v>
      </c>
      <c r="I20" s="23">
        <v>723657.5</v>
      </c>
      <c r="J20" s="23">
        <v>180914.38</v>
      </c>
      <c r="K20" s="2"/>
      <c r="L20" s="23">
        <v>542743.12</v>
      </c>
      <c r="M20" s="2"/>
      <c r="N20" s="23"/>
      <c r="O20" s="23"/>
      <c r="P20" s="2"/>
      <c r="Q20" s="23"/>
      <c r="R20" s="23"/>
      <c r="S20" s="23"/>
      <c r="T20" s="23"/>
      <c r="U20" s="23"/>
      <c r="V20" s="23"/>
      <c r="W20" s="23"/>
    </row>
    <row customHeight="1" ht="20.25">
      <c r="A21" s="2">
        <f>"       "&amp;"玉溪市林业和草原局"</f>
      </c>
      <c r="B21" s="2" t="s">
        <v>205</v>
      </c>
      <c r="C21" s="2" t="s">
        <v>206</v>
      </c>
      <c r="D21" s="2" t="s">
        <v>110</v>
      </c>
      <c r="E21" s="2" t="s">
        <v>217</v>
      </c>
      <c r="F21" s="2" t="s">
        <v>218</v>
      </c>
      <c r="G21" s="2" t="s">
        <v>219</v>
      </c>
      <c r="H21" s="22">
        <v>98135.14</v>
      </c>
      <c r="I21" s="23">
        <v>98135.14</v>
      </c>
      <c r="J21" s="23">
        <v>63236.79</v>
      </c>
      <c r="K21" s="2"/>
      <c r="L21" s="23">
        <v>34898.35</v>
      </c>
      <c r="M21" s="2"/>
      <c r="N21" s="23"/>
      <c r="O21" s="23"/>
      <c r="P21" s="2"/>
      <c r="Q21" s="23"/>
      <c r="R21" s="23"/>
      <c r="S21" s="23"/>
      <c r="T21" s="23"/>
      <c r="U21" s="23"/>
      <c r="V21" s="23"/>
      <c r="W21" s="23"/>
    </row>
    <row customHeight="1" ht="20.25">
      <c r="A22" s="2">
        <f>"       "&amp;"玉溪市林业和草原局"</f>
      </c>
      <c r="B22" s="2" t="s">
        <v>205</v>
      </c>
      <c r="C22" s="2" t="s">
        <v>206</v>
      </c>
      <c r="D22" s="2" t="s">
        <v>127</v>
      </c>
      <c r="E22" s="2" t="s">
        <v>194</v>
      </c>
      <c r="F22" s="2" t="s">
        <v>218</v>
      </c>
      <c r="G22" s="2" t="s">
        <v>219</v>
      </c>
      <c r="H22" s="22">
        <v>1614.77</v>
      </c>
      <c r="I22" s="23">
        <v>1614.77</v>
      </c>
      <c r="J22" s="23">
        <v>403.69</v>
      </c>
      <c r="K22" s="2"/>
      <c r="L22" s="23">
        <v>1211.08</v>
      </c>
      <c r="M22" s="2"/>
      <c r="N22" s="23"/>
      <c r="O22" s="23"/>
      <c r="P22" s="2"/>
      <c r="Q22" s="23"/>
      <c r="R22" s="23"/>
      <c r="S22" s="23"/>
      <c r="T22" s="23"/>
      <c r="U22" s="23"/>
      <c r="V22" s="23"/>
      <c r="W22" s="23"/>
    </row>
    <row customHeight="1" ht="20.25">
      <c r="A23" s="2">
        <f>"       "&amp;"玉溪市林业和草原局"</f>
      </c>
      <c r="B23" s="2" t="s">
        <v>205</v>
      </c>
      <c r="C23" s="2" t="s">
        <v>206</v>
      </c>
      <c r="D23" s="2" t="s">
        <v>128</v>
      </c>
      <c r="E23" s="2" t="s">
        <v>202</v>
      </c>
      <c r="F23" s="2" t="s">
        <v>218</v>
      </c>
      <c r="G23" s="2" t="s">
        <v>219</v>
      </c>
      <c r="H23" s="22">
        <v>46167.79</v>
      </c>
      <c r="I23" s="23">
        <v>46167.79</v>
      </c>
      <c r="J23" s="23">
        <v>11541.95</v>
      </c>
      <c r="K23" s="2"/>
      <c r="L23" s="23">
        <v>34625.84</v>
      </c>
      <c r="M23" s="2"/>
      <c r="N23" s="23"/>
      <c r="O23" s="23"/>
      <c r="P23" s="2"/>
      <c r="Q23" s="23"/>
      <c r="R23" s="23"/>
      <c r="S23" s="23"/>
      <c r="T23" s="23"/>
      <c r="U23" s="23"/>
      <c r="V23" s="23"/>
      <c r="W23" s="23"/>
    </row>
    <row customHeight="1" ht="20.25">
      <c r="A24" s="2">
        <f>"       "&amp;"玉溪市林业和草原局"</f>
      </c>
      <c r="B24" s="2" t="s">
        <v>220</v>
      </c>
      <c r="C24" s="2" t="s">
        <v>221</v>
      </c>
      <c r="D24" s="2" t="s">
        <v>142</v>
      </c>
      <c r="E24" s="2" t="s">
        <v>221</v>
      </c>
      <c r="F24" s="2" t="s">
        <v>222</v>
      </c>
      <c r="G24" s="2" t="s">
        <v>221</v>
      </c>
      <c r="H24" s="22">
        <v>1403088</v>
      </c>
      <c r="I24" s="23">
        <v>1403088</v>
      </c>
      <c r="J24" s="23">
        <v>350772</v>
      </c>
      <c r="K24" s="2"/>
      <c r="L24" s="23">
        <v>1052316</v>
      </c>
      <c r="M24" s="2"/>
      <c r="N24" s="23"/>
      <c r="O24" s="23"/>
      <c r="P24" s="2"/>
      <c r="Q24" s="23"/>
      <c r="R24" s="23"/>
      <c r="S24" s="23"/>
      <c r="T24" s="23"/>
      <c r="U24" s="23"/>
      <c r="V24" s="23"/>
      <c r="W24" s="23"/>
    </row>
    <row customHeight="1" ht="20.25">
      <c r="A25" s="2">
        <f>"       "&amp;"玉溪市林业和草原局"</f>
      </c>
      <c r="B25" s="2" t="s">
        <v>223</v>
      </c>
      <c r="C25" s="2" t="s">
        <v>224</v>
      </c>
      <c r="D25" s="2" t="s">
        <v>99</v>
      </c>
      <c r="E25" s="2" t="s">
        <v>225</v>
      </c>
      <c r="F25" s="2" t="s">
        <v>226</v>
      </c>
      <c r="G25" s="2" t="s">
        <v>227</v>
      </c>
      <c r="H25" s="22">
        <v>1123200</v>
      </c>
      <c r="I25" s="23">
        <v>1123200</v>
      </c>
      <c r="J25" s="23">
        <v>224640</v>
      </c>
      <c r="K25" s="2"/>
      <c r="L25" s="23">
        <v>898560</v>
      </c>
      <c r="M25" s="2"/>
      <c r="N25" s="23"/>
      <c r="O25" s="23"/>
      <c r="P25" s="2"/>
      <c r="Q25" s="23"/>
      <c r="R25" s="23"/>
      <c r="S25" s="23"/>
      <c r="T25" s="23"/>
      <c r="U25" s="23"/>
      <c r="V25" s="23"/>
      <c r="W25" s="23"/>
    </row>
    <row customHeight="1" ht="20.25">
      <c r="A26" s="2">
        <f>"       "&amp;"玉溪市林业和草原局"</f>
      </c>
      <c r="B26" s="2" t="s">
        <v>223</v>
      </c>
      <c r="C26" s="2" t="s">
        <v>224</v>
      </c>
      <c r="D26" s="2" t="s">
        <v>100</v>
      </c>
      <c r="E26" s="2" t="s">
        <v>228</v>
      </c>
      <c r="F26" s="2" t="s">
        <v>226</v>
      </c>
      <c r="G26" s="2" t="s">
        <v>227</v>
      </c>
      <c r="H26" s="22">
        <v>475200</v>
      </c>
      <c r="I26" s="23">
        <v>475200</v>
      </c>
      <c r="J26" s="23">
        <v>95040</v>
      </c>
      <c r="K26" s="2"/>
      <c r="L26" s="23">
        <v>380160</v>
      </c>
      <c r="M26" s="2"/>
      <c r="N26" s="23"/>
      <c r="O26" s="23"/>
      <c r="P26" s="2"/>
      <c r="Q26" s="23"/>
      <c r="R26" s="23"/>
      <c r="S26" s="23"/>
      <c r="T26" s="23"/>
      <c r="U26" s="23"/>
      <c r="V26" s="23"/>
      <c r="W26" s="23"/>
    </row>
    <row customHeight="1" ht="20.25">
      <c r="A27" s="2">
        <f>"       "&amp;"玉溪市林业和草原局"</f>
      </c>
      <c r="B27" s="2" t="s">
        <v>229</v>
      </c>
      <c r="C27" s="2" t="s">
        <v>230</v>
      </c>
      <c r="D27" s="2" t="s">
        <v>127</v>
      </c>
      <c r="E27" s="2" t="s">
        <v>194</v>
      </c>
      <c r="F27" s="2" t="s">
        <v>231</v>
      </c>
      <c r="G27" s="2" t="s">
        <v>232</v>
      </c>
      <c r="H27" s="22">
        <v>1140868</v>
      </c>
      <c r="I27" s="23">
        <v>1140868</v>
      </c>
      <c r="J27" s="23">
        <v>285217</v>
      </c>
      <c r="K27" s="2"/>
      <c r="L27" s="23">
        <v>855651</v>
      </c>
      <c r="M27" s="2"/>
      <c r="N27" s="23"/>
      <c r="O27" s="23"/>
      <c r="P27" s="2"/>
      <c r="Q27" s="23"/>
      <c r="R27" s="23"/>
      <c r="S27" s="23"/>
      <c r="T27" s="23"/>
      <c r="U27" s="23"/>
      <c r="V27" s="23"/>
      <c r="W27" s="23"/>
    </row>
    <row customHeight="1" ht="20.25">
      <c r="A28" s="2">
        <f>"       "&amp;"玉溪市林业和草原局"</f>
      </c>
      <c r="B28" s="2" t="s">
        <v>233</v>
      </c>
      <c r="C28" s="2" t="s">
        <v>234</v>
      </c>
      <c r="D28" s="2" t="s">
        <v>127</v>
      </c>
      <c r="E28" s="2" t="s">
        <v>194</v>
      </c>
      <c r="F28" s="2" t="s">
        <v>235</v>
      </c>
      <c r="G28" s="2" t="s">
        <v>236</v>
      </c>
      <c r="H28" s="22">
        <v>208000</v>
      </c>
      <c r="I28" s="23">
        <v>208000</v>
      </c>
      <c r="J28" s="23"/>
      <c r="K28" s="2"/>
      <c r="L28" s="23">
        <v>208000</v>
      </c>
      <c r="M28" s="2"/>
      <c r="N28" s="23"/>
      <c r="O28" s="23"/>
      <c r="P28" s="2"/>
      <c r="Q28" s="23"/>
      <c r="R28" s="23"/>
      <c r="S28" s="23"/>
      <c r="T28" s="23"/>
      <c r="U28" s="23"/>
      <c r="V28" s="23"/>
      <c r="W28" s="23"/>
    </row>
    <row customHeight="1" ht="20.25">
      <c r="A29" s="2">
        <f>"       "&amp;"玉溪市林业和草原局"</f>
      </c>
      <c r="B29" s="2" t="s">
        <v>233</v>
      </c>
      <c r="C29" s="2" t="s">
        <v>234</v>
      </c>
      <c r="D29" s="2" t="s">
        <v>128</v>
      </c>
      <c r="E29" s="2" t="s">
        <v>202</v>
      </c>
      <c r="F29" s="2" t="s">
        <v>235</v>
      </c>
      <c r="G29" s="2" t="s">
        <v>236</v>
      </c>
      <c r="H29" s="22">
        <v>200000</v>
      </c>
      <c r="I29" s="23">
        <v>200000</v>
      </c>
      <c r="J29" s="23"/>
      <c r="K29" s="2"/>
      <c r="L29" s="23">
        <v>200000</v>
      </c>
      <c r="M29" s="2"/>
      <c r="N29" s="23"/>
      <c r="O29" s="23"/>
      <c r="P29" s="2"/>
      <c r="Q29" s="23"/>
      <c r="R29" s="23"/>
      <c r="S29" s="23"/>
      <c r="T29" s="23"/>
      <c r="U29" s="23"/>
      <c r="V29" s="23"/>
      <c r="W29" s="23"/>
    </row>
    <row customHeight="1" ht="20.25">
      <c r="A30" s="2">
        <f>"       "&amp;"玉溪市林业和草原局"</f>
      </c>
      <c r="B30" s="2" t="s">
        <v>237</v>
      </c>
      <c r="C30" s="2" t="s">
        <v>238</v>
      </c>
      <c r="D30" s="2" t="s">
        <v>127</v>
      </c>
      <c r="E30" s="2" t="s">
        <v>194</v>
      </c>
      <c r="F30" s="2" t="s">
        <v>239</v>
      </c>
      <c r="G30" s="2" t="s">
        <v>240</v>
      </c>
      <c r="H30" s="22">
        <v>343200</v>
      </c>
      <c r="I30" s="23">
        <v>343200</v>
      </c>
      <c r="J30" s="23">
        <v>85800</v>
      </c>
      <c r="K30" s="2"/>
      <c r="L30" s="23">
        <v>257400</v>
      </c>
      <c r="M30" s="2"/>
      <c r="N30" s="23"/>
      <c r="O30" s="23"/>
      <c r="P30" s="2"/>
      <c r="Q30" s="23"/>
      <c r="R30" s="23"/>
      <c r="S30" s="23"/>
      <c r="T30" s="23"/>
      <c r="U30" s="23"/>
      <c r="V30" s="23"/>
      <c r="W30" s="23"/>
    </row>
    <row customHeight="1" ht="20.25">
      <c r="A31" s="2">
        <f>"       "&amp;"玉溪市林业和草原局"</f>
      </c>
      <c r="B31" s="2" t="s">
        <v>241</v>
      </c>
      <c r="C31" s="2" t="s">
        <v>242</v>
      </c>
      <c r="D31" s="2" t="s">
        <v>127</v>
      </c>
      <c r="E31" s="2" t="s">
        <v>194</v>
      </c>
      <c r="F31" s="2" t="s">
        <v>243</v>
      </c>
      <c r="G31" s="2" t="s">
        <v>242</v>
      </c>
      <c r="H31" s="22">
        <v>81446.88</v>
      </c>
      <c r="I31" s="23">
        <v>81446.88</v>
      </c>
      <c r="J31" s="23"/>
      <c r="K31" s="2"/>
      <c r="L31" s="23">
        <v>81446.88</v>
      </c>
      <c r="M31" s="2"/>
      <c r="N31" s="23"/>
      <c r="O31" s="23"/>
      <c r="P31" s="2"/>
      <c r="Q31" s="23"/>
      <c r="R31" s="23"/>
      <c r="S31" s="23"/>
      <c r="T31" s="23"/>
      <c r="U31" s="23"/>
      <c r="V31" s="23"/>
      <c r="W31" s="23"/>
    </row>
    <row customHeight="1" ht="20.25">
      <c r="A32" s="2">
        <f>"       "&amp;"玉溪市林业和草原局"</f>
      </c>
      <c r="B32" s="2" t="s">
        <v>241</v>
      </c>
      <c r="C32" s="2" t="s">
        <v>242</v>
      </c>
      <c r="D32" s="2" t="s">
        <v>128</v>
      </c>
      <c r="E32" s="2" t="s">
        <v>202</v>
      </c>
      <c r="F32" s="2" t="s">
        <v>243</v>
      </c>
      <c r="G32" s="2" t="s">
        <v>242</v>
      </c>
      <c r="H32" s="22">
        <v>177727.2</v>
      </c>
      <c r="I32" s="23">
        <v>177727.2</v>
      </c>
      <c r="J32" s="23"/>
      <c r="K32" s="2"/>
      <c r="L32" s="23">
        <v>177727.2</v>
      </c>
      <c r="M32" s="2"/>
      <c r="N32" s="23"/>
      <c r="O32" s="23"/>
      <c r="P32" s="2"/>
      <c r="Q32" s="23"/>
      <c r="R32" s="23"/>
      <c r="S32" s="23"/>
      <c r="T32" s="23"/>
      <c r="U32" s="23"/>
      <c r="V32" s="23"/>
      <c r="W32" s="23"/>
    </row>
    <row customHeight="1" ht="20.25">
      <c r="A33" s="2">
        <f>"       "&amp;"玉溪市林业和草原局"</f>
      </c>
      <c r="B33" s="2" t="s">
        <v>244</v>
      </c>
      <c r="C33" s="2" t="s">
        <v>245</v>
      </c>
      <c r="D33" s="2" t="s">
        <v>99</v>
      </c>
      <c r="E33" s="2" t="s">
        <v>225</v>
      </c>
      <c r="F33" s="2" t="s">
        <v>246</v>
      </c>
      <c r="G33" s="2" t="s">
        <v>247</v>
      </c>
      <c r="H33" s="22">
        <v>21600</v>
      </c>
      <c r="I33" s="23">
        <v>21600</v>
      </c>
      <c r="J33" s="23"/>
      <c r="K33" s="2"/>
      <c r="L33" s="23">
        <v>21600</v>
      </c>
      <c r="M33" s="2"/>
      <c r="N33" s="23"/>
      <c r="O33" s="23"/>
      <c r="P33" s="2"/>
      <c r="Q33" s="23"/>
      <c r="R33" s="23"/>
      <c r="S33" s="23"/>
      <c r="T33" s="23"/>
      <c r="U33" s="23"/>
      <c r="V33" s="23"/>
      <c r="W33" s="23"/>
    </row>
    <row customHeight="1" ht="20.25">
      <c r="A34" s="2">
        <f>"       "&amp;"玉溪市林业和草原局"</f>
      </c>
      <c r="B34" s="2" t="s">
        <v>244</v>
      </c>
      <c r="C34" s="2" t="s">
        <v>245</v>
      </c>
      <c r="D34" s="2" t="s">
        <v>100</v>
      </c>
      <c r="E34" s="2" t="s">
        <v>228</v>
      </c>
      <c r="F34" s="2" t="s">
        <v>246</v>
      </c>
      <c r="G34" s="2" t="s">
        <v>247</v>
      </c>
      <c r="H34" s="22">
        <v>10800</v>
      </c>
      <c r="I34" s="23">
        <v>10800</v>
      </c>
      <c r="J34" s="23"/>
      <c r="K34" s="2"/>
      <c r="L34" s="23">
        <v>10800</v>
      </c>
      <c r="M34" s="2"/>
      <c r="N34" s="23"/>
      <c r="O34" s="23"/>
      <c r="P34" s="2"/>
      <c r="Q34" s="23"/>
      <c r="R34" s="23"/>
      <c r="S34" s="23"/>
      <c r="T34" s="23"/>
      <c r="U34" s="23"/>
      <c r="V34" s="23"/>
      <c r="W34" s="23"/>
    </row>
    <row customHeight="1" ht="20.25">
      <c r="A35" s="2">
        <f>"       "&amp;"玉溪市林业和草原局"</f>
      </c>
      <c r="B35" s="2" t="s">
        <v>244</v>
      </c>
      <c r="C35" s="2" t="s">
        <v>245</v>
      </c>
      <c r="D35" s="2" t="s">
        <v>127</v>
      </c>
      <c r="E35" s="2" t="s">
        <v>194</v>
      </c>
      <c r="F35" s="2" t="s">
        <v>248</v>
      </c>
      <c r="G35" s="2" t="s">
        <v>249</v>
      </c>
      <c r="H35" s="22">
        <v>78600</v>
      </c>
      <c r="I35" s="23">
        <v>78600</v>
      </c>
      <c r="J35" s="23"/>
      <c r="K35" s="2"/>
      <c r="L35" s="23">
        <v>78600</v>
      </c>
      <c r="M35" s="2"/>
      <c r="N35" s="23"/>
      <c r="O35" s="23"/>
      <c r="P35" s="2"/>
      <c r="Q35" s="23"/>
      <c r="R35" s="23"/>
      <c r="S35" s="23"/>
      <c r="T35" s="23"/>
      <c r="U35" s="23"/>
      <c r="V35" s="23"/>
      <c r="W35" s="23"/>
    </row>
    <row customHeight="1" ht="20.25">
      <c r="A36" s="2">
        <f>"       "&amp;"玉溪市林业和草原局"</f>
      </c>
      <c r="B36" s="2" t="s">
        <v>244</v>
      </c>
      <c r="C36" s="2" t="s">
        <v>245</v>
      </c>
      <c r="D36" s="2" t="s">
        <v>127</v>
      </c>
      <c r="E36" s="2" t="s">
        <v>194</v>
      </c>
      <c r="F36" s="2" t="s">
        <v>250</v>
      </c>
      <c r="G36" s="2" t="s">
        <v>251</v>
      </c>
      <c r="H36" s="22">
        <v>30000</v>
      </c>
      <c r="I36" s="23">
        <v>30000</v>
      </c>
      <c r="J36" s="23"/>
      <c r="K36" s="2"/>
      <c r="L36" s="23">
        <v>30000</v>
      </c>
      <c r="M36" s="2"/>
      <c r="N36" s="23"/>
      <c r="O36" s="23"/>
      <c r="P36" s="2"/>
      <c r="Q36" s="23"/>
      <c r="R36" s="23"/>
      <c r="S36" s="23"/>
      <c r="T36" s="23"/>
      <c r="U36" s="23"/>
      <c r="V36" s="23"/>
      <c r="W36" s="23"/>
    </row>
    <row customHeight="1" ht="20.25">
      <c r="A37" s="2">
        <f>"       "&amp;"玉溪市林业和草原局"</f>
      </c>
      <c r="B37" s="2" t="s">
        <v>244</v>
      </c>
      <c r="C37" s="2" t="s">
        <v>245</v>
      </c>
      <c r="D37" s="2" t="s">
        <v>127</v>
      </c>
      <c r="E37" s="2" t="s">
        <v>194</v>
      </c>
      <c r="F37" s="2" t="s">
        <v>252</v>
      </c>
      <c r="G37" s="2" t="s">
        <v>253</v>
      </c>
      <c r="H37" s="22">
        <v>75000</v>
      </c>
      <c r="I37" s="23">
        <v>75000</v>
      </c>
      <c r="J37" s="23"/>
      <c r="K37" s="2"/>
      <c r="L37" s="23">
        <v>75000</v>
      </c>
      <c r="M37" s="2"/>
      <c r="N37" s="23"/>
      <c r="O37" s="23"/>
      <c r="P37" s="2"/>
      <c r="Q37" s="23"/>
      <c r="R37" s="23"/>
      <c r="S37" s="23"/>
      <c r="T37" s="23"/>
      <c r="U37" s="23"/>
      <c r="V37" s="23"/>
      <c r="W37" s="23"/>
    </row>
    <row customHeight="1" ht="20.25">
      <c r="A38" s="2">
        <f>"       "&amp;"玉溪市林业和草原局"</f>
      </c>
      <c r="B38" s="2" t="s">
        <v>244</v>
      </c>
      <c r="C38" s="2" t="s">
        <v>245</v>
      </c>
      <c r="D38" s="2" t="s">
        <v>127</v>
      </c>
      <c r="E38" s="2" t="s">
        <v>194</v>
      </c>
      <c r="F38" s="2" t="s">
        <v>254</v>
      </c>
      <c r="G38" s="2" t="s">
        <v>255</v>
      </c>
      <c r="H38" s="22">
        <v>50000</v>
      </c>
      <c r="I38" s="23">
        <v>50000</v>
      </c>
      <c r="J38" s="23"/>
      <c r="K38" s="2"/>
      <c r="L38" s="23">
        <v>50000</v>
      </c>
      <c r="M38" s="2"/>
      <c r="N38" s="23"/>
      <c r="O38" s="23"/>
      <c r="P38" s="2"/>
      <c r="Q38" s="23"/>
      <c r="R38" s="23"/>
      <c r="S38" s="23"/>
      <c r="T38" s="23"/>
      <c r="U38" s="23"/>
      <c r="V38" s="23"/>
      <c r="W38" s="23"/>
    </row>
    <row customHeight="1" ht="20.25">
      <c r="A39" s="2">
        <f>"       "&amp;"玉溪市林业和草原局"</f>
      </c>
      <c r="B39" s="2" t="s">
        <v>244</v>
      </c>
      <c r="C39" s="2" t="s">
        <v>245</v>
      </c>
      <c r="D39" s="2" t="s">
        <v>127</v>
      </c>
      <c r="E39" s="2" t="s">
        <v>194</v>
      </c>
      <c r="F39" s="2" t="s">
        <v>256</v>
      </c>
      <c r="G39" s="2" t="s">
        <v>257</v>
      </c>
      <c r="H39" s="22">
        <v>40000</v>
      </c>
      <c r="I39" s="23">
        <v>40000</v>
      </c>
      <c r="J39" s="23"/>
      <c r="K39" s="2"/>
      <c r="L39" s="23">
        <v>40000</v>
      </c>
      <c r="M39" s="2"/>
      <c r="N39" s="23"/>
      <c r="O39" s="23"/>
      <c r="P39" s="2"/>
      <c r="Q39" s="23"/>
      <c r="R39" s="23"/>
      <c r="S39" s="23"/>
      <c r="T39" s="23"/>
      <c r="U39" s="23"/>
      <c r="V39" s="23"/>
      <c r="W39" s="23"/>
    </row>
    <row customHeight="1" ht="20.25">
      <c r="A40" s="2">
        <f>"       "&amp;"玉溪市林业和草原局"</f>
      </c>
      <c r="B40" s="2" t="s">
        <v>244</v>
      </c>
      <c r="C40" s="2" t="s">
        <v>245</v>
      </c>
      <c r="D40" s="2" t="s">
        <v>127</v>
      </c>
      <c r="E40" s="2" t="s">
        <v>194</v>
      </c>
      <c r="F40" s="2" t="s">
        <v>258</v>
      </c>
      <c r="G40" s="2" t="s">
        <v>259</v>
      </c>
      <c r="H40" s="22">
        <v>50000</v>
      </c>
      <c r="I40" s="23">
        <v>50000</v>
      </c>
      <c r="J40" s="23"/>
      <c r="K40" s="2"/>
      <c r="L40" s="23">
        <v>50000</v>
      </c>
      <c r="M40" s="2"/>
      <c r="N40" s="23"/>
      <c r="O40" s="23"/>
      <c r="P40" s="2"/>
      <c r="Q40" s="23"/>
      <c r="R40" s="23"/>
      <c r="S40" s="23"/>
      <c r="T40" s="23"/>
      <c r="U40" s="23"/>
      <c r="V40" s="23"/>
      <c r="W40" s="23"/>
    </row>
    <row customHeight="1" ht="20.25">
      <c r="A41" s="2">
        <f>"       "&amp;"玉溪市林业和草原局"</f>
      </c>
      <c r="B41" s="2" t="s">
        <v>244</v>
      </c>
      <c r="C41" s="2" t="s">
        <v>245</v>
      </c>
      <c r="D41" s="2" t="s">
        <v>127</v>
      </c>
      <c r="E41" s="2" t="s">
        <v>194</v>
      </c>
      <c r="F41" s="2" t="s">
        <v>239</v>
      </c>
      <c r="G41" s="2" t="s">
        <v>240</v>
      </c>
      <c r="H41" s="22">
        <v>34320</v>
      </c>
      <c r="I41" s="23">
        <v>34320</v>
      </c>
      <c r="J41" s="23"/>
      <c r="K41" s="2"/>
      <c r="L41" s="23">
        <v>34320</v>
      </c>
      <c r="M41" s="2"/>
      <c r="N41" s="23"/>
      <c r="O41" s="23"/>
      <c r="P41" s="2"/>
      <c r="Q41" s="23"/>
      <c r="R41" s="23"/>
      <c r="S41" s="23"/>
      <c r="T41" s="23"/>
      <c r="U41" s="23"/>
      <c r="V41" s="23"/>
      <c r="W41" s="23"/>
    </row>
    <row customHeight="1" ht="20.25">
      <c r="A42" s="2">
        <f>"       "&amp;"玉溪市林业和草原局"</f>
      </c>
      <c r="B42" s="2" t="s">
        <v>244</v>
      </c>
      <c r="C42" s="2" t="s">
        <v>245</v>
      </c>
      <c r="D42" s="2" t="s">
        <v>127</v>
      </c>
      <c r="E42" s="2" t="s">
        <v>194</v>
      </c>
      <c r="F42" s="2" t="s">
        <v>260</v>
      </c>
      <c r="G42" s="2" t="s">
        <v>261</v>
      </c>
      <c r="H42" s="22">
        <v>2000</v>
      </c>
      <c r="I42" s="23">
        <v>2000</v>
      </c>
      <c r="J42" s="23"/>
      <c r="K42" s="2"/>
      <c r="L42" s="23">
        <v>2000</v>
      </c>
      <c r="M42" s="2"/>
      <c r="N42" s="23"/>
      <c r="O42" s="23"/>
      <c r="P42" s="2"/>
      <c r="Q42" s="23"/>
      <c r="R42" s="23"/>
      <c r="S42" s="23"/>
      <c r="T42" s="23"/>
      <c r="U42" s="23"/>
      <c r="V42" s="23"/>
      <c r="W42" s="23"/>
    </row>
    <row customHeight="1" ht="20.25">
      <c r="A43" s="2">
        <f>"       "&amp;"玉溪市林业和草原局"</f>
      </c>
      <c r="B43" s="2" t="s">
        <v>244</v>
      </c>
      <c r="C43" s="2" t="s">
        <v>245</v>
      </c>
      <c r="D43" s="2" t="s">
        <v>127</v>
      </c>
      <c r="E43" s="2" t="s">
        <v>194</v>
      </c>
      <c r="F43" s="2" t="s">
        <v>246</v>
      </c>
      <c r="G43" s="2" t="s">
        <v>247</v>
      </c>
      <c r="H43" s="22">
        <v>32000</v>
      </c>
      <c r="I43" s="23">
        <v>32000</v>
      </c>
      <c r="J43" s="23"/>
      <c r="K43" s="2"/>
      <c r="L43" s="23">
        <v>32000</v>
      </c>
      <c r="M43" s="2"/>
      <c r="N43" s="23"/>
      <c r="O43" s="23"/>
      <c r="P43" s="2"/>
      <c r="Q43" s="23"/>
      <c r="R43" s="23"/>
      <c r="S43" s="23"/>
      <c r="T43" s="23"/>
      <c r="U43" s="23"/>
      <c r="V43" s="23"/>
      <c r="W43" s="23"/>
    </row>
    <row customHeight="1" ht="20.25">
      <c r="A44" s="2">
        <f>"       "&amp;"玉溪市林业和草原局"</f>
      </c>
      <c r="B44" s="2" t="s">
        <v>244</v>
      </c>
      <c r="C44" s="2" t="s">
        <v>245</v>
      </c>
      <c r="D44" s="2" t="s">
        <v>128</v>
      </c>
      <c r="E44" s="2" t="s">
        <v>202</v>
      </c>
      <c r="F44" s="2" t="s">
        <v>248</v>
      </c>
      <c r="G44" s="2" t="s">
        <v>249</v>
      </c>
      <c r="H44" s="22">
        <v>78159</v>
      </c>
      <c r="I44" s="23">
        <v>78159</v>
      </c>
      <c r="J44" s="23"/>
      <c r="K44" s="2"/>
      <c r="L44" s="23">
        <v>78159</v>
      </c>
      <c r="M44" s="2"/>
      <c r="N44" s="23"/>
      <c r="O44" s="23"/>
      <c r="P44" s="2"/>
      <c r="Q44" s="23"/>
      <c r="R44" s="23"/>
      <c r="S44" s="23"/>
      <c r="T44" s="23"/>
      <c r="U44" s="23"/>
      <c r="V44" s="23"/>
      <c r="W44" s="23"/>
    </row>
    <row customHeight="1" ht="20.25">
      <c r="A45" s="2">
        <f>"       "&amp;"玉溪市林业和草原局"</f>
      </c>
      <c r="B45" s="2" t="s">
        <v>244</v>
      </c>
      <c r="C45" s="2" t="s">
        <v>245</v>
      </c>
      <c r="D45" s="2" t="s">
        <v>128</v>
      </c>
      <c r="E45" s="2" t="s">
        <v>202</v>
      </c>
      <c r="F45" s="2" t="s">
        <v>262</v>
      </c>
      <c r="G45" s="2" t="s">
        <v>263</v>
      </c>
      <c r="H45" s="22">
        <v>150000</v>
      </c>
      <c r="I45" s="23">
        <v>150000</v>
      </c>
      <c r="J45" s="23"/>
      <c r="K45" s="2"/>
      <c r="L45" s="23">
        <v>150000</v>
      </c>
      <c r="M45" s="2"/>
      <c r="N45" s="23"/>
      <c r="O45" s="23"/>
      <c r="P45" s="2"/>
      <c r="Q45" s="23"/>
      <c r="R45" s="23"/>
      <c r="S45" s="23"/>
      <c r="T45" s="23"/>
      <c r="U45" s="23"/>
      <c r="V45" s="23"/>
      <c r="W45" s="23"/>
    </row>
    <row customHeight="1" ht="20.25">
      <c r="A46" s="2">
        <f>"       "&amp;"玉溪市林业和草原局"</f>
      </c>
      <c r="B46" s="2" t="s">
        <v>244</v>
      </c>
      <c r="C46" s="2" t="s">
        <v>245</v>
      </c>
      <c r="D46" s="2" t="s">
        <v>128</v>
      </c>
      <c r="E46" s="2" t="s">
        <v>202</v>
      </c>
      <c r="F46" s="2" t="s">
        <v>264</v>
      </c>
      <c r="G46" s="2" t="s">
        <v>265</v>
      </c>
      <c r="H46" s="22">
        <v>18000</v>
      </c>
      <c r="I46" s="23">
        <v>18000</v>
      </c>
      <c r="J46" s="23"/>
      <c r="K46" s="2"/>
      <c r="L46" s="23">
        <v>18000</v>
      </c>
      <c r="M46" s="2"/>
      <c r="N46" s="23"/>
      <c r="O46" s="23"/>
      <c r="P46" s="2"/>
      <c r="Q46" s="23"/>
      <c r="R46" s="23"/>
      <c r="S46" s="23"/>
      <c r="T46" s="23"/>
      <c r="U46" s="23"/>
      <c r="V46" s="23"/>
      <c r="W46" s="23"/>
    </row>
    <row customHeight="1" ht="20.25">
      <c r="A47" s="2">
        <f>"       "&amp;"玉溪市林业和草原局"</f>
      </c>
      <c r="B47" s="2" t="s">
        <v>244</v>
      </c>
      <c r="C47" s="2" t="s">
        <v>245</v>
      </c>
      <c r="D47" s="2" t="s">
        <v>128</v>
      </c>
      <c r="E47" s="2" t="s">
        <v>202</v>
      </c>
      <c r="F47" s="2" t="s">
        <v>266</v>
      </c>
      <c r="G47" s="2" t="s">
        <v>267</v>
      </c>
      <c r="H47" s="22">
        <v>17821</v>
      </c>
      <c r="I47" s="23">
        <v>17821</v>
      </c>
      <c r="J47" s="23"/>
      <c r="K47" s="2"/>
      <c r="L47" s="23">
        <v>17821</v>
      </c>
      <c r="M47" s="2"/>
      <c r="N47" s="23"/>
      <c r="O47" s="23"/>
      <c r="P47" s="2"/>
      <c r="Q47" s="23"/>
      <c r="R47" s="23"/>
      <c r="S47" s="23"/>
      <c r="T47" s="23"/>
      <c r="U47" s="23"/>
      <c r="V47" s="23"/>
      <c r="W47" s="23"/>
    </row>
    <row customHeight="1" ht="20.25">
      <c r="A48" s="2">
        <f>"       "&amp;"玉溪市林业和草原局"</f>
      </c>
      <c r="B48" s="2" t="s">
        <v>244</v>
      </c>
      <c r="C48" s="2" t="s">
        <v>245</v>
      </c>
      <c r="D48" s="2" t="s">
        <v>128</v>
      </c>
      <c r="E48" s="2" t="s">
        <v>202</v>
      </c>
      <c r="F48" s="2" t="s">
        <v>246</v>
      </c>
      <c r="G48" s="2" t="s">
        <v>247</v>
      </c>
      <c r="H48" s="22">
        <v>66520</v>
      </c>
      <c r="I48" s="23">
        <v>66520</v>
      </c>
      <c r="J48" s="23"/>
      <c r="K48" s="2"/>
      <c r="L48" s="23">
        <v>66520</v>
      </c>
      <c r="M48" s="2"/>
      <c r="N48" s="23"/>
      <c r="O48" s="23"/>
      <c r="P48" s="2"/>
      <c r="Q48" s="23"/>
      <c r="R48" s="23"/>
      <c r="S48" s="23"/>
      <c r="T48" s="23"/>
      <c r="U48" s="23"/>
      <c r="V48" s="23"/>
      <c r="W48" s="23"/>
    </row>
    <row customHeight="1" ht="20.25">
      <c r="A49" s="2">
        <f>"       "&amp;"玉溪市林业和草原局"</f>
      </c>
      <c r="B49" s="2" t="s">
        <v>268</v>
      </c>
      <c r="C49" s="2" t="s">
        <v>169</v>
      </c>
      <c r="D49" s="2" t="s">
        <v>128</v>
      </c>
      <c r="E49" s="2" t="s">
        <v>202</v>
      </c>
      <c r="F49" s="2" t="s">
        <v>269</v>
      </c>
      <c r="G49" s="2" t="s">
        <v>169</v>
      </c>
      <c r="H49" s="22">
        <v>10000</v>
      </c>
      <c r="I49" s="23">
        <v>10000</v>
      </c>
      <c r="J49" s="23"/>
      <c r="K49" s="2"/>
      <c r="L49" s="23">
        <v>10000</v>
      </c>
      <c r="M49" s="2"/>
      <c r="N49" s="23"/>
      <c r="O49" s="23"/>
      <c r="P49" s="2"/>
      <c r="Q49" s="23"/>
      <c r="R49" s="23"/>
      <c r="S49" s="23"/>
      <c r="T49" s="23"/>
      <c r="U49" s="23"/>
      <c r="V49" s="23"/>
      <c r="W49" s="23"/>
    </row>
    <row customHeight="1" ht="20.25">
      <c r="A50" s="2">
        <f>"       "&amp;"玉溪市林业和草原局"</f>
      </c>
      <c r="B50" s="2" t="s">
        <v>270</v>
      </c>
      <c r="C50" s="2" t="s">
        <v>271</v>
      </c>
      <c r="D50" s="2" t="s">
        <v>128</v>
      </c>
      <c r="E50" s="2" t="s">
        <v>202</v>
      </c>
      <c r="F50" s="2" t="s">
        <v>231</v>
      </c>
      <c r="G50" s="2" t="s">
        <v>232</v>
      </c>
      <c r="H50" s="22">
        <v>20000</v>
      </c>
      <c r="I50" s="23">
        <v>20000</v>
      </c>
      <c r="J50" s="23"/>
      <c r="K50" s="2"/>
      <c r="L50" s="23">
        <v>20000</v>
      </c>
      <c r="M50" s="2"/>
      <c r="N50" s="23"/>
      <c r="O50" s="23"/>
      <c r="P50" s="2"/>
      <c r="Q50" s="23"/>
      <c r="R50" s="23"/>
      <c r="S50" s="23"/>
      <c r="T50" s="23"/>
      <c r="U50" s="23"/>
      <c r="V50" s="23"/>
      <c r="W50" s="23"/>
    </row>
    <row customHeight="1" ht="20.25">
      <c r="A51" s="2">
        <f>"       "&amp;"玉溪市林业和草原局"</f>
      </c>
      <c r="B51" s="2" t="s">
        <v>272</v>
      </c>
      <c r="C51" s="2" t="s">
        <v>273</v>
      </c>
      <c r="D51" s="2" t="s">
        <v>127</v>
      </c>
      <c r="E51" s="2" t="s">
        <v>194</v>
      </c>
      <c r="F51" s="2" t="s">
        <v>231</v>
      </c>
      <c r="G51" s="2" t="s">
        <v>232</v>
      </c>
      <c r="H51" s="22">
        <v>170806</v>
      </c>
      <c r="I51" s="23">
        <v>170806</v>
      </c>
      <c r="J51" s="23"/>
      <c r="K51" s="2"/>
      <c r="L51" s="23">
        <v>170806</v>
      </c>
      <c r="M51" s="2"/>
      <c r="N51" s="23"/>
      <c r="O51" s="23"/>
      <c r="P51" s="2"/>
      <c r="Q51" s="23"/>
      <c r="R51" s="23"/>
      <c r="S51" s="23"/>
      <c r="T51" s="23"/>
      <c r="U51" s="23"/>
      <c r="V51" s="23"/>
      <c r="W51" s="23"/>
    </row>
    <row customHeight="1" ht="20.25">
      <c r="A52" s="2">
        <f>"       "&amp;"玉溪市林业和草原局"</f>
      </c>
      <c r="B52" s="2" t="s">
        <v>274</v>
      </c>
      <c r="C52" s="2" t="s">
        <v>275</v>
      </c>
      <c r="D52" s="2" t="s">
        <v>128</v>
      </c>
      <c r="E52" s="2" t="s">
        <v>202</v>
      </c>
      <c r="F52" s="2" t="s">
        <v>203</v>
      </c>
      <c r="G52" s="2" t="s">
        <v>204</v>
      </c>
      <c r="H52" s="22">
        <v>2429600</v>
      </c>
      <c r="I52" s="23">
        <v>2429600</v>
      </c>
      <c r="J52" s="23">
        <v>607400</v>
      </c>
      <c r="K52" s="2"/>
      <c r="L52" s="23">
        <v>1822200</v>
      </c>
      <c r="M52" s="2"/>
      <c r="N52" s="23"/>
      <c r="O52" s="23"/>
      <c r="P52" s="2"/>
      <c r="Q52" s="23"/>
      <c r="R52" s="23"/>
      <c r="S52" s="23"/>
      <c r="T52" s="23"/>
      <c r="U52" s="23"/>
      <c r="V52" s="23"/>
      <c r="W52" s="23"/>
    </row>
    <row customHeight="1" ht="20.25">
      <c r="A53" s="2">
        <f>"       "&amp;"玉溪市林业和草原局"</f>
      </c>
      <c r="B53" s="2" t="s">
        <v>276</v>
      </c>
      <c r="C53" s="2" t="s">
        <v>277</v>
      </c>
      <c r="D53" s="2" t="s">
        <v>127</v>
      </c>
      <c r="E53" s="2" t="s">
        <v>194</v>
      </c>
      <c r="F53" s="2" t="s">
        <v>266</v>
      </c>
      <c r="G53" s="2" t="s">
        <v>267</v>
      </c>
      <c r="H53" s="22">
        <v>180000</v>
      </c>
      <c r="I53" s="23">
        <v>180000</v>
      </c>
      <c r="J53" s="23"/>
      <c r="K53" s="2"/>
      <c r="L53" s="23">
        <v>180000</v>
      </c>
      <c r="M53" s="2"/>
      <c r="N53" s="23"/>
      <c r="O53" s="23"/>
      <c r="P53" s="2"/>
      <c r="Q53" s="23"/>
      <c r="R53" s="23"/>
      <c r="S53" s="23"/>
      <c r="T53" s="23"/>
      <c r="U53" s="23"/>
      <c r="V53" s="23"/>
      <c r="W53" s="23"/>
    </row>
    <row customHeight="1" ht="20.25">
      <c r="A54" s="2">
        <f>"       "&amp;"玉溪市林业和草原局"</f>
      </c>
      <c r="B54" s="2" t="s">
        <v>278</v>
      </c>
      <c r="C54" s="2" t="s">
        <v>279</v>
      </c>
      <c r="D54" s="2" t="s">
        <v>127</v>
      </c>
      <c r="E54" s="2" t="s">
        <v>194</v>
      </c>
      <c r="F54" s="2" t="s">
        <v>248</v>
      </c>
      <c r="G54" s="2" t="s">
        <v>249</v>
      </c>
      <c r="H54" s="22">
        <v>107080</v>
      </c>
      <c r="I54" s="23">
        <v>107080</v>
      </c>
      <c r="J54" s="23"/>
      <c r="K54" s="2"/>
      <c r="L54" s="23">
        <v>107080</v>
      </c>
      <c r="M54" s="2"/>
      <c r="N54" s="23"/>
      <c r="O54" s="23"/>
      <c r="P54" s="2"/>
      <c r="Q54" s="23"/>
      <c r="R54" s="23"/>
      <c r="S54" s="23"/>
      <c r="T54" s="23"/>
      <c r="U54" s="23"/>
      <c r="V54" s="23"/>
      <c r="W54" s="23"/>
    </row>
    <row customHeight="1" ht="20.25">
      <c r="A55" s="2">
        <f>"       "&amp;"玉溪市林业和草原局"</f>
      </c>
      <c r="B55" s="2" t="s">
        <v>278</v>
      </c>
      <c r="C55" s="2" t="s">
        <v>279</v>
      </c>
      <c r="D55" s="2" t="s">
        <v>127</v>
      </c>
      <c r="E55" s="2" t="s">
        <v>194</v>
      </c>
      <c r="F55" s="2" t="s">
        <v>262</v>
      </c>
      <c r="G55" s="2" t="s">
        <v>263</v>
      </c>
      <c r="H55" s="22">
        <v>200000</v>
      </c>
      <c r="I55" s="23">
        <v>200000</v>
      </c>
      <c r="J55" s="23"/>
      <c r="K55" s="2"/>
      <c r="L55" s="23">
        <v>200000</v>
      </c>
      <c r="M55" s="2"/>
      <c r="N55" s="23"/>
      <c r="O55" s="23"/>
      <c r="P55" s="2"/>
      <c r="Q55" s="23"/>
      <c r="R55" s="23"/>
      <c r="S55" s="23"/>
      <c r="T55" s="23"/>
      <c r="U55" s="23"/>
      <c r="V55" s="23"/>
      <c r="W55" s="23"/>
    </row>
    <row customHeight="1" ht="20.25">
      <c r="A56" s="2">
        <f>"       "&amp;"玉溪市林业和草原局"</f>
      </c>
      <c r="B56" s="2" t="s">
        <v>278</v>
      </c>
      <c r="C56" s="2" t="s">
        <v>279</v>
      </c>
      <c r="D56" s="2" t="s">
        <v>127</v>
      </c>
      <c r="E56" s="2" t="s">
        <v>194</v>
      </c>
      <c r="F56" s="2" t="s">
        <v>264</v>
      </c>
      <c r="G56" s="2" t="s">
        <v>265</v>
      </c>
      <c r="H56" s="22">
        <v>130420</v>
      </c>
      <c r="I56" s="23">
        <v>130420</v>
      </c>
      <c r="J56" s="23"/>
      <c r="K56" s="2"/>
      <c r="L56" s="23">
        <v>130420</v>
      </c>
      <c r="M56" s="2"/>
      <c r="N56" s="23"/>
      <c r="O56" s="23"/>
      <c r="P56" s="2"/>
      <c r="Q56" s="23"/>
      <c r="R56" s="23"/>
      <c r="S56" s="23"/>
      <c r="T56" s="23"/>
      <c r="U56" s="23"/>
      <c r="V56" s="23"/>
      <c r="W56" s="23"/>
    </row>
    <row customHeight="1" ht="20.25">
      <c r="A57" s="2">
        <f>"       "&amp;"玉溪市林业和草原局"</f>
      </c>
      <c r="B57" s="2" t="s">
        <v>278</v>
      </c>
      <c r="C57" s="2" t="s">
        <v>279</v>
      </c>
      <c r="D57" s="2" t="s">
        <v>127</v>
      </c>
      <c r="E57" s="2" t="s">
        <v>194</v>
      </c>
      <c r="F57" s="2" t="s">
        <v>246</v>
      </c>
      <c r="G57" s="2" t="s">
        <v>247</v>
      </c>
      <c r="H57" s="22">
        <v>96800</v>
      </c>
      <c r="I57" s="23">
        <v>96800</v>
      </c>
      <c r="J57" s="23"/>
      <c r="K57" s="2"/>
      <c r="L57" s="23">
        <v>96800</v>
      </c>
      <c r="M57" s="2"/>
      <c r="N57" s="23"/>
      <c r="O57" s="23"/>
      <c r="P57" s="2"/>
      <c r="Q57" s="23"/>
      <c r="R57" s="23"/>
      <c r="S57" s="23"/>
      <c r="T57" s="23"/>
      <c r="U57" s="23"/>
      <c r="V57" s="23"/>
      <c r="W57" s="23"/>
    </row>
    <row customHeight="1" ht="20.25">
      <c r="A58" s="2">
        <f>"       "&amp;"玉溪市林业和草原局"</f>
      </c>
      <c r="B58" s="2" t="s">
        <v>280</v>
      </c>
      <c r="C58" s="2" t="s">
        <v>281</v>
      </c>
      <c r="D58" s="2" t="s">
        <v>127</v>
      </c>
      <c r="E58" s="2" t="s">
        <v>194</v>
      </c>
      <c r="F58" s="2" t="s">
        <v>231</v>
      </c>
      <c r="G58" s="2" t="s">
        <v>232</v>
      </c>
      <c r="H58" s="22">
        <v>25000</v>
      </c>
      <c r="I58" s="23">
        <v>25000</v>
      </c>
      <c r="J58" s="23"/>
      <c r="K58" s="2"/>
      <c r="L58" s="23">
        <v>25000</v>
      </c>
      <c r="M58" s="2"/>
      <c r="N58" s="23"/>
      <c r="O58" s="23"/>
      <c r="P58" s="2"/>
      <c r="Q58" s="23"/>
      <c r="R58" s="23"/>
      <c r="S58" s="23"/>
      <c r="T58" s="23"/>
      <c r="U58" s="23"/>
      <c r="V58" s="23"/>
      <c r="W58" s="23"/>
    </row>
    <row customHeight="1" ht="20.25">
      <c r="A59" s="2">
        <f>"       "&amp;"玉溪市林业和草原局"</f>
      </c>
      <c r="B59" s="2" t="s">
        <v>282</v>
      </c>
      <c r="C59" s="2" t="s">
        <v>283</v>
      </c>
      <c r="D59" s="2" t="s">
        <v>128</v>
      </c>
      <c r="E59" s="2" t="s">
        <v>202</v>
      </c>
      <c r="F59" s="2" t="s">
        <v>203</v>
      </c>
      <c r="G59" s="2" t="s">
        <v>204</v>
      </c>
      <c r="H59" s="22">
        <v>1225000</v>
      </c>
      <c r="I59" s="23">
        <v>1225000</v>
      </c>
      <c r="J59" s="23"/>
      <c r="K59" s="2"/>
      <c r="L59" s="23">
        <v>1225000</v>
      </c>
      <c r="M59" s="2"/>
      <c r="N59" s="23"/>
      <c r="O59" s="23"/>
      <c r="P59" s="2"/>
      <c r="Q59" s="23"/>
      <c r="R59" s="23"/>
      <c r="S59" s="23"/>
      <c r="T59" s="23"/>
      <c r="U59" s="23"/>
      <c r="V59" s="23"/>
      <c r="W59" s="23"/>
    </row>
    <row customHeight="1" ht="20.25">
      <c r="A60" s="2">
        <f>"       "&amp;"玉溪市林业和草原局"</f>
      </c>
      <c r="B60" s="2" t="s">
        <v>284</v>
      </c>
      <c r="C60" s="2" t="s">
        <v>285</v>
      </c>
      <c r="D60" s="2" t="s">
        <v>104</v>
      </c>
      <c r="E60" s="2" t="s">
        <v>286</v>
      </c>
      <c r="F60" s="2" t="s">
        <v>287</v>
      </c>
      <c r="G60" s="2" t="s">
        <v>288</v>
      </c>
      <c r="H60" s="22">
        <v>815427.2</v>
      </c>
      <c r="I60" s="23">
        <v>815427.2</v>
      </c>
      <c r="J60" s="23"/>
      <c r="K60" s="2"/>
      <c r="L60" s="23">
        <v>815427.2</v>
      </c>
      <c r="M60" s="2"/>
      <c r="N60" s="23"/>
      <c r="O60" s="23"/>
      <c r="P60" s="2"/>
      <c r="Q60" s="23"/>
      <c r="R60" s="23"/>
      <c r="S60" s="23"/>
      <c r="T60" s="23"/>
      <c r="U60" s="23"/>
      <c r="V60" s="23"/>
      <c r="W60" s="23"/>
    </row>
    <row customHeight="1" ht="20.25">
      <c r="A61" s="2">
        <f>"       "&amp;"玉溪市林业和草原局"</f>
      </c>
      <c r="B61" s="2" t="s">
        <v>289</v>
      </c>
      <c r="C61" s="2" t="s">
        <v>290</v>
      </c>
      <c r="D61" s="2" t="s">
        <v>127</v>
      </c>
      <c r="E61" s="2" t="s">
        <v>194</v>
      </c>
      <c r="F61" s="2" t="s">
        <v>291</v>
      </c>
      <c r="G61" s="2" t="s">
        <v>290</v>
      </c>
      <c r="H61" s="22">
        <v>279060.02</v>
      </c>
      <c r="I61" s="23">
        <v>279060.02</v>
      </c>
      <c r="J61" s="23"/>
      <c r="K61" s="2"/>
      <c r="L61" s="23">
        <v>279060.02</v>
      </c>
      <c r="M61" s="2"/>
      <c r="N61" s="23"/>
      <c r="O61" s="23"/>
      <c r="P61" s="2"/>
      <c r="Q61" s="23"/>
      <c r="R61" s="23"/>
      <c r="S61" s="23"/>
      <c r="T61" s="23"/>
      <c r="U61" s="23"/>
      <c r="V61" s="23"/>
      <c r="W61" s="23"/>
    </row>
    <row customHeight="1" ht="20.25">
      <c r="A62" s="2">
        <f>"       "&amp;"玉溪市林业和草原局"</f>
      </c>
      <c r="B62" s="2" t="s">
        <v>292</v>
      </c>
      <c r="C62" s="2" t="s">
        <v>293</v>
      </c>
      <c r="D62" s="2" t="s">
        <v>127</v>
      </c>
      <c r="E62" s="2" t="s">
        <v>194</v>
      </c>
      <c r="F62" s="2" t="s">
        <v>231</v>
      </c>
      <c r="G62" s="2" t="s">
        <v>232</v>
      </c>
      <c r="H62" s="22">
        <v>13500</v>
      </c>
      <c r="I62" s="23">
        <v>13500</v>
      </c>
      <c r="J62" s="23"/>
      <c r="K62" s="2"/>
      <c r="L62" s="23">
        <v>13500</v>
      </c>
      <c r="M62" s="2"/>
      <c r="N62" s="23"/>
      <c r="O62" s="23"/>
      <c r="P62" s="2"/>
      <c r="Q62" s="23"/>
      <c r="R62" s="23"/>
      <c r="S62" s="23"/>
      <c r="T62" s="23"/>
      <c r="U62" s="23"/>
      <c r="V62" s="23"/>
      <c r="W62" s="23"/>
    </row>
    <row customHeight="1" ht="20.25">
      <c r="A63" s="2">
        <f>"       "&amp;"玉溪市林业和草原局"</f>
      </c>
      <c r="B63" s="2" t="s">
        <v>294</v>
      </c>
      <c r="C63" s="2" t="s">
        <v>295</v>
      </c>
      <c r="D63" s="2" t="s">
        <v>93</v>
      </c>
      <c r="E63" s="2" t="s">
        <v>296</v>
      </c>
      <c r="F63" s="2" t="s">
        <v>291</v>
      </c>
      <c r="G63" s="2" t="s">
        <v>290</v>
      </c>
      <c r="H63" s="22">
        <v>7500</v>
      </c>
      <c r="I63" s="23">
        <v>7500</v>
      </c>
      <c r="J63" s="23"/>
      <c r="K63" s="2"/>
      <c r="L63" s="23">
        <v>7500</v>
      </c>
      <c r="M63" s="2"/>
      <c r="N63" s="23"/>
      <c r="O63" s="23"/>
      <c r="P63" s="2"/>
      <c r="Q63" s="23"/>
      <c r="R63" s="23"/>
      <c r="S63" s="23"/>
      <c r="T63" s="23"/>
      <c r="U63" s="23"/>
      <c r="V63" s="23"/>
      <c r="W63" s="23"/>
    </row>
    <row customHeight="1" ht="20.25">
      <c r="A64" s="2">
        <f>"       "&amp;"玉溪市林业和草原局"</f>
      </c>
      <c r="B64" s="2" t="s">
        <v>294</v>
      </c>
      <c r="C64" s="2" t="s">
        <v>295</v>
      </c>
      <c r="D64" s="2" t="s">
        <v>93</v>
      </c>
      <c r="E64" s="2" t="s">
        <v>296</v>
      </c>
      <c r="F64" s="2" t="s">
        <v>256</v>
      </c>
      <c r="G64" s="2" t="s">
        <v>257</v>
      </c>
      <c r="H64" s="22">
        <v>75000</v>
      </c>
      <c r="I64" s="23">
        <v>75000</v>
      </c>
      <c r="J64" s="23"/>
      <c r="K64" s="2"/>
      <c r="L64" s="23">
        <v>75000</v>
      </c>
      <c r="M64" s="2"/>
      <c r="N64" s="23"/>
      <c r="O64" s="23"/>
      <c r="P64" s="2"/>
      <c r="Q64" s="23"/>
      <c r="R64" s="23"/>
      <c r="S64" s="23"/>
      <c r="T64" s="23"/>
      <c r="U64" s="23"/>
      <c r="V64" s="23"/>
      <c r="W64" s="23"/>
    </row>
    <row customHeight="1" ht="20.25">
      <c r="A65" s="2">
        <f>"       "&amp;"玉溪市林业和草原局"</f>
      </c>
      <c r="B65" s="2" t="s">
        <v>297</v>
      </c>
      <c r="C65" s="2" t="s">
        <v>298</v>
      </c>
      <c r="D65" s="2" t="s">
        <v>107</v>
      </c>
      <c r="E65" s="2" t="s">
        <v>210</v>
      </c>
      <c r="F65" s="2" t="s">
        <v>299</v>
      </c>
      <c r="G65" s="2" t="s">
        <v>300</v>
      </c>
      <c r="H65" s="22">
        <v>12000</v>
      </c>
      <c r="I65" s="23">
        <v>12000</v>
      </c>
      <c r="J65" s="23"/>
      <c r="K65" s="2"/>
      <c r="L65" s="23">
        <v>12000</v>
      </c>
      <c r="M65" s="2"/>
      <c r="N65" s="23"/>
      <c r="O65" s="23"/>
      <c r="P65" s="2"/>
      <c r="Q65" s="23"/>
      <c r="R65" s="23"/>
      <c r="S65" s="23"/>
      <c r="T65" s="23"/>
      <c r="U65" s="23"/>
      <c r="V65" s="23"/>
      <c r="W65" s="23"/>
    </row>
    <row customHeight="1" ht="20.25">
      <c r="A66" s="2">
        <f>"       "&amp;"玉溪市林业和草原局"</f>
      </c>
      <c r="B66" s="2" t="s">
        <v>297</v>
      </c>
      <c r="C66" s="2" t="s">
        <v>298</v>
      </c>
      <c r="D66" s="2" t="s">
        <v>108</v>
      </c>
      <c r="E66" s="2" t="s">
        <v>213</v>
      </c>
      <c r="F66" s="2" t="s">
        <v>299</v>
      </c>
      <c r="G66" s="2" t="s">
        <v>300</v>
      </c>
      <c r="H66" s="22">
        <v>24000</v>
      </c>
      <c r="I66" s="23">
        <v>24000</v>
      </c>
      <c r="J66" s="23"/>
      <c r="K66" s="2"/>
      <c r="L66" s="23">
        <v>24000</v>
      </c>
      <c r="M66" s="2"/>
      <c r="N66" s="23"/>
      <c r="O66" s="23"/>
      <c r="P66" s="2"/>
      <c r="Q66" s="23"/>
      <c r="R66" s="23"/>
      <c r="S66" s="23"/>
      <c r="T66" s="23"/>
      <c r="U66" s="23"/>
      <c r="V66" s="23"/>
      <c r="W66" s="23"/>
    </row>
    <row customHeight="1" ht="20.25">
      <c r="A67" s="2">
        <f>"       "&amp;"玉溪市林业和草原局"</f>
      </c>
      <c r="B67" s="2" t="s">
        <v>301</v>
      </c>
      <c r="C67" s="2" t="s">
        <v>302</v>
      </c>
      <c r="D67" s="2" t="s">
        <v>102</v>
      </c>
      <c r="E67" s="2" t="s">
        <v>303</v>
      </c>
      <c r="F67" s="2" t="s">
        <v>304</v>
      </c>
      <c r="G67" s="2" t="s">
        <v>305</v>
      </c>
      <c r="H67" s="22">
        <v>848000</v>
      </c>
      <c r="I67" s="23">
        <v>848000</v>
      </c>
      <c r="J67" s="23"/>
      <c r="K67" s="2"/>
      <c r="L67" s="23">
        <v>848000</v>
      </c>
      <c r="M67" s="2"/>
      <c r="N67" s="23"/>
      <c r="O67" s="23"/>
      <c r="P67" s="2"/>
      <c r="Q67" s="23"/>
      <c r="R67" s="23"/>
      <c r="S67" s="23"/>
      <c r="T67" s="23"/>
      <c r="U67" s="23"/>
      <c r="V67" s="23"/>
      <c r="W67" s="23"/>
    </row>
    <row customHeight="1" ht="20.25">
      <c r="A68" s="2">
        <f>"       "&amp;"玉溪市林业和草原局"</f>
      </c>
      <c r="B68" s="2" t="s">
        <v>306</v>
      </c>
      <c r="C68" s="2" t="s">
        <v>307</v>
      </c>
      <c r="D68" s="2" t="s">
        <v>104</v>
      </c>
      <c r="E68" s="2" t="s">
        <v>286</v>
      </c>
      <c r="F68" s="2" t="s">
        <v>226</v>
      </c>
      <c r="G68" s="2" t="s">
        <v>227</v>
      </c>
      <c r="H68" s="22">
        <v>75162</v>
      </c>
      <c r="I68" s="23">
        <v>75162</v>
      </c>
      <c r="J68" s="23"/>
      <c r="K68" s="2"/>
      <c r="L68" s="23">
        <v>75162</v>
      </c>
      <c r="M68" s="2"/>
      <c r="N68" s="23"/>
      <c r="O68" s="23"/>
      <c r="P68" s="2"/>
      <c r="Q68" s="23"/>
      <c r="R68" s="23"/>
      <c r="S68" s="23"/>
      <c r="T68" s="23"/>
      <c r="U68" s="23"/>
      <c r="V68" s="23"/>
      <c r="W68" s="23"/>
    </row>
    <row customHeight="1" ht="20.25">
      <c r="A69" s="24" t="s">
        <v>69</v>
      </c>
      <c r="B69" s="2"/>
      <c r="C69" s="2"/>
      <c r="D69" s="2"/>
      <c r="E69" s="2"/>
      <c r="F69" s="2"/>
      <c r="G69" s="2"/>
      <c r="H69" s="22">
        <v>3854133.87</v>
      </c>
      <c r="I69" s="23">
        <v>3854133.87</v>
      </c>
      <c r="J69" s="23">
        <v>458763.13</v>
      </c>
      <c r="K69" s="2"/>
      <c r="L69" s="23">
        <v>3395370.74</v>
      </c>
      <c r="M69" s="2"/>
      <c r="N69" s="23"/>
      <c r="O69" s="23"/>
      <c r="P69" s="2"/>
      <c r="Q69" s="23"/>
      <c r="R69" s="23"/>
      <c r="S69" s="23"/>
      <c r="T69" s="23"/>
      <c r="U69" s="23"/>
      <c r="V69" s="23"/>
      <c r="W69" s="23"/>
    </row>
    <row customHeight="1" ht="20.25">
      <c r="A70" s="2">
        <f>"       "&amp;"玉溪市林木种苗工作站"</f>
      </c>
      <c r="B70" s="2" t="s">
        <v>308</v>
      </c>
      <c r="C70" s="2" t="s">
        <v>201</v>
      </c>
      <c r="D70" s="2" t="s">
        <v>128</v>
      </c>
      <c r="E70" s="2" t="s">
        <v>202</v>
      </c>
      <c r="F70" s="2" t="s">
        <v>195</v>
      </c>
      <c r="G70" s="2" t="s">
        <v>196</v>
      </c>
      <c r="H70" s="22">
        <v>400272</v>
      </c>
      <c r="I70" s="23">
        <v>400272</v>
      </c>
      <c r="J70" s="23">
        <v>100068</v>
      </c>
      <c r="K70" s="2"/>
      <c r="L70" s="23">
        <v>300204</v>
      </c>
      <c r="M70" s="2"/>
      <c r="N70" s="23"/>
      <c r="O70" s="23"/>
      <c r="P70" s="2"/>
      <c r="Q70" s="23"/>
      <c r="R70" s="23"/>
      <c r="S70" s="23"/>
      <c r="T70" s="23"/>
      <c r="U70" s="23"/>
      <c r="V70" s="23"/>
      <c r="W70" s="23"/>
    </row>
    <row customHeight="1" ht="20.25">
      <c r="A71" s="2">
        <f>"       "&amp;"玉溪市林木种苗工作站"</f>
      </c>
      <c r="B71" s="2" t="s">
        <v>308</v>
      </c>
      <c r="C71" s="2" t="s">
        <v>201</v>
      </c>
      <c r="D71" s="2" t="s">
        <v>128</v>
      </c>
      <c r="E71" s="2" t="s">
        <v>202</v>
      </c>
      <c r="F71" s="2" t="s">
        <v>197</v>
      </c>
      <c r="G71" s="2" t="s">
        <v>198</v>
      </c>
      <c r="H71" s="22">
        <v>24684</v>
      </c>
      <c r="I71" s="23">
        <v>24684</v>
      </c>
      <c r="J71" s="23">
        <v>6171</v>
      </c>
      <c r="K71" s="2"/>
      <c r="L71" s="23">
        <v>18513</v>
      </c>
      <c r="M71" s="2"/>
      <c r="N71" s="23"/>
      <c r="O71" s="23"/>
      <c r="P71" s="2"/>
      <c r="Q71" s="23"/>
      <c r="R71" s="23"/>
      <c r="S71" s="23"/>
      <c r="T71" s="23"/>
      <c r="U71" s="23"/>
      <c r="V71" s="23"/>
      <c r="W71" s="23"/>
    </row>
    <row customHeight="1" ht="20.25">
      <c r="A72" s="2">
        <f>"       "&amp;"玉溪市林木种苗工作站"</f>
      </c>
      <c r="B72" s="2" t="s">
        <v>308</v>
      </c>
      <c r="C72" s="2" t="s">
        <v>201</v>
      </c>
      <c r="D72" s="2" t="s">
        <v>128</v>
      </c>
      <c r="E72" s="2" t="s">
        <v>202</v>
      </c>
      <c r="F72" s="2" t="s">
        <v>203</v>
      </c>
      <c r="G72" s="2" t="s">
        <v>204</v>
      </c>
      <c r="H72" s="22">
        <v>148560</v>
      </c>
      <c r="I72" s="23">
        <v>148560</v>
      </c>
      <c r="J72" s="23">
        <v>37140</v>
      </c>
      <c r="K72" s="2"/>
      <c r="L72" s="23">
        <v>111420</v>
      </c>
      <c r="M72" s="2"/>
      <c r="N72" s="23"/>
      <c r="O72" s="23"/>
      <c r="P72" s="2"/>
      <c r="Q72" s="23"/>
      <c r="R72" s="23"/>
      <c r="S72" s="23"/>
      <c r="T72" s="23"/>
      <c r="U72" s="23"/>
      <c r="V72" s="23"/>
      <c r="W72" s="23"/>
    </row>
    <row customHeight="1" ht="20.25">
      <c r="A73" s="2">
        <f>"       "&amp;"玉溪市林木种苗工作站"</f>
      </c>
      <c r="B73" s="2" t="s">
        <v>308</v>
      </c>
      <c r="C73" s="2" t="s">
        <v>201</v>
      </c>
      <c r="D73" s="2" t="s">
        <v>143</v>
      </c>
      <c r="E73" s="2" t="s">
        <v>199</v>
      </c>
      <c r="F73" s="2" t="s">
        <v>197</v>
      </c>
      <c r="G73" s="2" t="s">
        <v>198</v>
      </c>
      <c r="H73" s="22">
        <v>17916</v>
      </c>
      <c r="I73" s="23">
        <v>17916</v>
      </c>
      <c r="J73" s="23">
        <v>4479</v>
      </c>
      <c r="K73" s="2"/>
      <c r="L73" s="23">
        <v>13437</v>
      </c>
      <c r="M73" s="2"/>
      <c r="N73" s="23"/>
      <c r="O73" s="23"/>
      <c r="P73" s="2"/>
      <c r="Q73" s="23"/>
      <c r="R73" s="23"/>
      <c r="S73" s="23"/>
      <c r="T73" s="23"/>
      <c r="U73" s="23"/>
      <c r="V73" s="23"/>
      <c r="W73" s="23"/>
    </row>
    <row customHeight="1" ht="20.25">
      <c r="A74" s="2">
        <f>"       "&amp;"玉溪市林木种苗工作站"</f>
      </c>
      <c r="B74" s="2" t="s">
        <v>309</v>
      </c>
      <c r="C74" s="2" t="s">
        <v>206</v>
      </c>
      <c r="D74" s="2" t="s">
        <v>101</v>
      </c>
      <c r="E74" s="2" t="s">
        <v>207</v>
      </c>
      <c r="F74" s="2" t="s">
        <v>208</v>
      </c>
      <c r="G74" s="2" t="s">
        <v>209</v>
      </c>
      <c r="H74" s="22">
        <v>167594.88</v>
      </c>
      <c r="I74" s="23">
        <v>167594.88</v>
      </c>
      <c r="J74" s="23">
        <v>41898.72</v>
      </c>
      <c r="K74" s="2"/>
      <c r="L74" s="23">
        <v>125696.16</v>
      </c>
      <c r="M74" s="2"/>
      <c r="N74" s="23"/>
      <c r="O74" s="23"/>
      <c r="P74" s="2"/>
      <c r="Q74" s="23"/>
      <c r="R74" s="23"/>
      <c r="S74" s="23"/>
      <c r="T74" s="23"/>
      <c r="U74" s="23"/>
      <c r="V74" s="23"/>
      <c r="W74" s="23"/>
    </row>
    <row customHeight="1" ht="20.25">
      <c r="A75" s="2">
        <f>"       "&amp;"玉溪市林木种苗工作站"</f>
      </c>
      <c r="B75" s="2" t="s">
        <v>309</v>
      </c>
      <c r="C75" s="2" t="s">
        <v>206</v>
      </c>
      <c r="D75" s="2" t="s">
        <v>108</v>
      </c>
      <c r="E75" s="2" t="s">
        <v>213</v>
      </c>
      <c r="F75" s="2" t="s">
        <v>211</v>
      </c>
      <c r="G75" s="2" t="s">
        <v>212</v>
      </c>
      <c r="H75" s="22">
        <v>86939.84</v>
      </c>
      <c r="I75" s="23">
        <v>86939.84</v>
      </c>
      <c r="J75" s="23">
        <v>21734.96</v>
      </c>
      <c r="K75" s="2"/>
      <c r="L75" s="23">
        <v>65204.88</v>
      </c>
      <c r="M75" s="2"/>
      <c r="N75" s="23"/>
      <c r="O75" s="23"/>
      <c r="P75" s="2"/>
      <c r="Q75" s="23"/>
      <c r="R75" s="23"/>
      <c r="S75" s="23"/>
      <c r="T75" s="23"/>
      <c r="U75" s="23"/>
      <c r="V75" s="23"/>
      <c r="W75" s="23"/>
    </row>
    <row customHeight="1" ht="20.25">
      <c r="A76" s="2">
        <f>"       "&amp;"玉溪市林木种苗工作站"</f>
      </c>
      <c r="B76" s="2" t="s">
        <v>309</v>
      </c>
      <c r="C76" s="2" t="s">
        <v>206</v>
      </c>
      <c r="D76" s="2" t="s">
        <v>109</v>
      </c>
      <c r="E76" s="2" t="s">
        <v>214</v>
      </c>
      <c r="F76" s="2" t="s">
        <v>215</v>
      </c>
      <c r="G76" s="2" t="s">
        <v>216</v>
      </c>
      <c r="H76" s="22">
        <v>95573.4</v>
      </c>
      <c r="I76" s="23">
        <v>95573.4</v>
      </c>
      <c r="J76" s="23">
        <v>23893.35</v>
      </c>
      <c r="K76" s="2"/>
      <c r="L76" s="23">
        <v>71680.05</v>
      </c>
      <c r="M76" s="2"/>
      <c r="N76" s="23"/>
      <c r="O76" s="23"/>
      <c r="P76" s="2"/>
      <c r="Q76" s="23"/>
      <c r="R76" s="23"/>
      <c r="S76" s="23"/>
      <c r="T76" s="23"/>
      <c r="U76" s="23"/>
      <c r="V76" s="23"/>
      <c r="W76" s="23"/>
    </row>
    <row customHeight="1" ht="20.25">
      <c r="A77" s="2">
        <f>"       "&amp;"玉溪市林木种苗工作站"</f>
      </c>
      <c r="B77" s="2" t="s">
        <v>309</v>
      </c>
      <c r="C77" s="2" t="s">
        <v>206</v>
      </c>
      <c r="D77" s="2" t="s">
        <v>110</v>
      </c>
      <c r="E77" s="2" t="s">
        <v>217</v>
      </c>
      <c r="F77" s="2" t="s">
        <v>218</v>
      </c>
      <c r="G77" s="2" t="s">
        <v>219</v>
      </c>
      <c r="H77" s="22">
        <v>12442.62</v>
      </c>
      <c r="I77" s="23">
        <v>12442.62</v>
      </c>
      <c r="J77" s="23">
        <v>9221.66</v>
      </c>
      <c r="K77" s="2"/>
      <c r="L77" s="23">
        <v>3220.96</v>
      </c>
      <c r="M77" s="2"/>
      <c r="N77" s="23"/>
      <c r="O77" s="23"/>
      <c r="P77" s="2"/>
      <c r="Q77" s="23"/>
      <c r="R77" s="23"/>
      <c r="S77" s="23"/>
      <c r="T77" s="23"/>
      <c r="U77" s="23"/>
      <c r="V77" s="23"/>
      <c r="W77" s="23"/>
    </row>
    <row customHeight="1" ht="20.25">
      <c r="A78" s="2">
        <f>"       "&amp;"玉溪市林木种苗工作站"</f>
      </c>
      <c r="B78" s="2" t="s">
        <v>309</v>
      </c>
      <c r="C78" s="2" t="s">
        <v>206</v>
      </c>
      <c r="D78" s="2" t="s">
        <v>128</v>
      </c>
      <c r="E78" s="2" t="s">
        <v>202</v>
      </c>
      <c r="F78" s="2" t="s">
        <v>218</v>
      </c>
      <c r="G78" s="2" t="s">
        <v>219</v>
      </c>
      <c r="H78" s="22">
        <v>7565.77</v>
      </c>
      <c r="I78" s="23">
        <v>7565.77</v>
      </c>
      <c r="J78" s="23">
        <v>1891.44</v>
      </c>
      <c r="K78" s="2"/>
      <c r="L78" s="23">
        <v>5674.33</v>
      </c>
      <c r="M78" s="2"/>
      <c r="N78" s="23"/>
      <c r="O78" s="23"/>
      <c r="P78" s="2"/>
      <c r="Q78" s="23"/>
      <c r="R78" s="23"/>
      <c r="S78" s="23"/>
      <c r="T78" s="23"/>
      <c r="U78" s="23"/>
      <c r="V78" s="23"/>
      <c r="W78" s="23"/>
    </row>
    <row customHeight="1" ht="20.25">
      <c r="A79" s="2">
        <f>"       "&amp;"玉溪市林木种苗工作站"</f>
      </c>
      <c r="B79" s="2" t="s">
        <v>310</v>
      </c>
      <c r="C79" s="2" t="s">
        <v>221</v>
      </c>
      <c r="D79" s="2" t="s">
        <v>142</v>
      </c>
      <c r="E79" s="2" t="s">
        <v>221</v>
      </c>
      <c r="F79" s="2" t="s">
        <v>222</v>
      </c>
      <c r="G79" s="2" t="s">
        <v>221</v>
      </c>
      <c r="H79" s="22">
        <v>151020</v>
      </c>
      <c r="I79" s="23">
        <v>151020</v>
      </c>
      <c r="J79" s="23">
        <v>37755</v>
      </c>
      <c r="K79" s="2"/>
      <c r="L79" s="23">
        <v>113265</v>
      </c>
      <c r="M79" s="2"/>
      <c r="N79" s="23"/>
      <c r="O79" s="23"/>
      <c r="P79" s="2"/>
      <c r="Q79" s="23"/>
      <c r="R79" s="23"/>
      <c r="S79" s="23"/>
      <c r="T79" s="23"/>
      <c r="U79" s="23"/>
      <c r="V79" s="23"/>
      <c r="W79" s="23"/>
    </row>
    <row customHeight="1" ht="20.25">
      <c r="A80" s="2">
        <f>"       "&amp;"玉溪市林木种苗工作站"</f>
      </c>
      <c r="B80" s="2" t="s">
        <v>311</v>
      </c>
      <c r="C80" s="2" t="s">
        <v>224</v>
      </c>
      <c r="D80" s="2" t="s">
        <v>100</v>
      </c>
      <c r="E80" s="2" t="s">
        <v>228</v>
      </c>
      <c r="F80" s="2" t="s">
        <v>226</v>
      </c>
      <c r="G80" s="2" t="s">
        <v>227</v>
      </c>
      <c r="H80" s="22">
        <v>316800</v>
      </c>
      <c r="I80" s="23">
        <v>316800</v>
      </c>
      <c r="J80" s="23">
        <v>63360</v>
      </c>
      <c r="K80" s="2"/>
      <c r="L80" s="23">
        <v>253440</v>
      </c>
      <c r="M80" s="2"/>
      <c r="N80" s="23"/>
      <c r="O80" s="23"/>
      <c r="P80" s="2"/>
      <c r="Q80" s="23"/>
      <c r="R80" s="23"/>
      <c r="S80" s="23"/>
      <c r="T80" s="23"/>
      <c r="U80" s="23"/>
      <c r="V80" s="23"/>
      <c r="W80" s="23"/>
    </row>
    <row customHeight="1" ht="20.25">
      <c r="A81" s="2">
        <f>"       "&amp;"玉溪市林木种苗工作站"</f>
      </c>
      <c r="B81" s="2" t="s">
        <v>312</v>
      </c>
      <c r="C81" s="2" t="s">
        <v>234</v>
      </c>
      <c r="D81" s="2" t="s">
        <v>128</v>
      </c>
      <c r="E81" s="2" t="s">
        <v>202</v>
      </c>
      <c r="F81" s="2" t="s">
        <v>235</v>
      </c>
      <c r="G81" s="2" t="s">
        <v>236</v>
      </c>
      <c r="H81" s="22">
        <v>26200</v>
      </c>
      <c r="I81" s="23">
        <v>26200</v>
      </c>
      <c r="J81" s="23"/>
      <c r="K81" s="2"/>
      <c r="L81" s="23">
        <v>26200</v>
      </c>
      <c r="M81" s="2"/>
      <c r="N81" s="23"/>
      <c r="O81" s="23"/>
      <c r="P81" s="2"/>
      <c r="Q81" s="23"/>
      <c r="R81" s="23"/>
      <c r="S81" s="23"/>
      <c r="T81" s="23"/>
      <c r="U81" s="23"/>
      <c r="V81" s="23"/>
      <c r="W81" s="23"/>
    </row>
    <row customHeight="1" ht="20.25">
      <c r="A82" s="2">
        <f>"       "&amp;"玉溪市林木种苗工作站"</f>
      </c>
      <c r="B82" s="2" t="s">
        <v>313</v>
      </c>
      <c r="C82" s="2" t="s">
        <v>242</v>
      </c>
      <c r="D82" s="2" t="s">
        <v>128</v>
      </c>
      <c r="E82" s="2" t="s">
        <v>202</v>
      </c>
      <c r="F82" s="2" t="s">
        <v>243</v>
      </c>
      <c r="G82" s="2" t="s">
        <v>242</v>
      </c>
      <c r="H82" s="22">
        <v>17481.36</v>
      </c>
      <c r="I82" s="23">
        <v>17481.36</v>
      </c>
      <c r="J82" s="23"/>
      <c r="K82" s="2"/>
      <c r="L82" s="23">
        <v>17481.36</v>
      </c>
      <c r="M82" s="2"/>
      <c r="N82" s="23"/>
      <c r="O82" s="23"/>
      <c r="P82" s="2"/>
      <c r="Q82" s="23"/>
      <c r="R82" s="23"/>
      <c r="S82" s="23"/>
      <c r="T82" s="23"/>
      <c r="U82" s="23"/>
      <c r="V82" s="23"/>
      <c r="W82" s="23"/>
    </row>
    <row customHeight="1" ht="20.25">
      <c r="A83" s="2">
        <f>"       "&amp;"玉溪市林木种苗工作站"</f>
      </c>
      <c r="B83" s="2" t="s">
        <v>314</v>
      </c>
      <c r="C83" s="2" t="s">
        <v>245</v>
      </c>
      <c r="D83" s="2" t="s">
        <v>100</v>
      </c>
      <c r="E83" s="2" t="s">
        <v>228</v>
      </c>
      <c r="F83" s="2" t="s">
        <v>246</v>
      </c>
      <c r="G83" s="2" t="s">
        <v>247</v>
      </c>
      <c r="H83" s="22">
        <v>7200</v>
      </c>
      <c r="I83" s="23">
        <v>7200</v>
      </c>
      <c r="J83" s="23"/>
      <c r="K83" s="2"/>
      <c r="L83" s="23">
        <v>7200</v>
      </c>
      <c r="M83" s="2"/>
      <c r="N83" s="23"/>
      <c r="O83" s="23"/>
      <c r="P83" s="2"/>
      <c r="Q83" s="23"/>
      <c r="R83" s="23"/>
      <c r="S83" s="23"/>
      <c r="T83" s="23"/>
      <c r="U83" s="23"/>
      <c r="V83" s="23"/>
      <c r="W83" s="23"/>
    </row>
    <row customHeight="1" ht="20.25">
      <c r="A84" s="2">
        <f>"       "&amp;"玉溪市林木种苗工作站"</f>
      </c>
      <c r="B84" s="2" t="s">
        <v>314</v>
      </c>
      <c r="C84" s="2" t="s">
        <v>245</v>
      </c>
      <c r="D84" s="2" t="s">
        <v>128</v>
      </c>
      <c r="E84" s="2" t="s">
        <v>202</v>
      </c>
      <c r="F84" s="2" t="s">
        <v>248</v>
      </c>
      <c r="G84" s="2" t="s">
        <v>249</v>
      </c>
      <c r="H84" s="22">
        <v>34600</v>
      </c>
      <c r="I84" s="23">
        <v>34600</v>
      </c>
      <c r="J84" s="23"/>
      <c r="K84" s="2"/>
      <c r="L84" s="23">
        <v>34600</v>
      </c>
      <c r="M84" s="2"/>
      <c r="N84" s="23"/>
      <c r="O84" s="23"/>
      <c r="P84" s="2"/>
      <c r="Q84" s="23"/>
      <c r="R84" s="23"/>
      <c r="S84" s="23"/>
      <c r="T84" s="23"/>
      <c r="U84" s="23"/>
      <c r="V84" s="23"/>
      <c r="W84" s="23"/>
    </row>
    <row customHeight="1" ht="20.25">
      <c r="A85" s="2">
        <f>"       "&amp;"玉溪市林木种苗工作站"</f>
      </c>
      <c r="B85" s="2" t="s">
        <v>314</v>
      </c>
      <c r="C85" s="2" t="s">
        <v>245</v>
      </c>
      <c r="D85" s="2" t="s">
        <v>128</v>
      </c>
      <c r="E85" s="2" t="s">
        <v>202</v>
      </c>
      <c r="F85" s="2" t="s">
        <v>250</v>
      </c>
      <c r="G85" s="2" t="s">
        <v>251</v>
      </c>
      <c r="H85" s="22">
        <v>1000</v>
      </c>
      <c r="I85" s="23">
        <v>1000</v>
      </c>
      <c r="J85" s="23"/>
      <c r="K85" s="2"/>
      <c r="L85" s="23">
        <v>1000</v>
      </c>
      <c r="M85" s="2"/>
      <c r="N85" s="23"/>
      <c r="O85" s="23"/>
      <c r="P85" s="2"/>
      <c r="Q85" s="23"/>
      <c r="R85" s="23"/>
      <c r="S85" s="23"/>
      <c r="T85" s="23"/>
      <c r="U85" s="23"/>
      <c r="V85" s="23"/>
      <c r="W85" s="23"/>
    </row>
    <row customHeight="1" ht="20.25">
      <c r="A86" s="2">
        <f>"       "&amp;"玉溪市林木种苗工作站"</f>
      </c>
      <c r="B86" s="2" t="s">
        <v>314</v>
      </c>
      <c r="C86" s="2" t="s">
        <v>245</v>
      </c>
      <c r="D86" s="2" t="s">
        <v>128</v>
      </c>
      <c r="E86" s="2" t="s">
        <v>202</v>
      </c>
      <c r="F86" s="2" t="s">
        <v>252</v>
      </c>
      <c r="G86" s="2" t="s">
        <v>253</v>
      </c>
      <c r="H86" s="22">
        <v>2000</v>
      </c>
      <c r="I86" s="23">
        <v>2000</v>
      </c>
      <c r="J86" s="23"/>
      <c r="K86" s="2"/>
      <c r="L86" s="23">
        <v>2000</v>
      </c>
      <c r="M86" s="2"/>
      <c r="N86" s="23"/>
      <c r="O86" s="23"/>
      <c r="P86" s="2"/>
      <c r="Q86" s="23"/>
      <c r="R86" s="23"/>
      <c r="S86" s="23"/>
      <c r="T86" s="23"/>
      <c r="U86" s="23"/>
      <c r="V86" s="23"/>
      <c r="W86" s="23"/>
    </row>
    <row customHeight="1" ht="20.25">
      <c r="A87" s="2">
        <f>"       "&amp;"玉溪市林木种苗工作站"</f>
      </c>
      <c r="B87" s="2" t="s">
        <v>314</v>
      </c>
      <c r="C87" s="2" t="s">
        <v>245</v>
      </c>
      <c r="D87" s="2" t="s">
        <v>128</v>
      </c>
      <c r="E87" s="2" t="s">
        <v>202</v>
      </c>
      <c r="F87" s="2" t="s">
        <v>315</v>
      </c>
      <c r="G87" s="2" t="s">
        <v>316</v>
      </c>
      <c r="H87" s="22">
        <v>3000</v>
      </c>
      <c r="I87" s="23">
        <v>3000</v>
      </c>
      <c r="J87" s="23"/>
      <c r="K87" s="2"/>
      <c r="L87" s="23">
        <v>3000</v>
      </c>
      <c r="M87" s="2"/>
      <c r="N87" s="23"/>
      <c r="O87" s="23"/>
      <c r="P87" s="2"/>
      <c r="Q87" s="23"/>
      <c r="R87" s="23"/>
      <c r="S87" s="23"/>
      <c r="T87" s="23"/>
      <c r="U87" s="23"/>
      <c r="V87" s="23"/>
      <c r="W87" s="23"/>
    </row>
    <row customHeight="1" ht="20.25">
      <c r="A88" s="2">
        <f>"       "&amp;"玉溪市林木种苗工作站"</f>
      </c>
      <c r="B88" s="2" t="s">
        <v>314</v>
      </c>
      <c r="C88" s="2" t="s">
        <v>245</v>
      </c>
      <c r="D88" s="2" t="s">
        <v>128</v>
      </c>
      <c r="E88" s="2" t="s">
        <v>202</v>
      </c>
      <c r="F88" s="2" t="s">
        <v>262</v>
      </c>
      <c r="G88" s="2" t="s">
        <v>263</v>
      </c>
      <c r="H88" s="22">
        <v>15500</v>
      </c>
      <c r="I88" s="23">
        <v>15500</v>
      </c>
      <c r="J88" s="23"/>
      <c r="K88" s="2"/>
      <c r="L88" s="23">
        <v>15500</v>
      </c>
      <c r="M88" s="2"/>
      <c r="N88" s="23"/>
      <c r="O88" s="23"/>
      <c r="P88" s="2"/>
      <c r="Q88" s="23"/>
      <c r="R88" s="23"/>
      <c r="S88" s="23"/>
      <c r="T88" s="23"/>
      <c r="U88" s="23"/>
      <c r="V88" s="23"/>
      <c r="W88" s="23"/>
    </row>
    <row customHeight="1" ht="20.25">
      <c r="A89" s="2">
        <f>"       "&amp;"玉溪市林木种苗工作站"</f>
      </c>
      <c r="B89" s="2" t="s">
        <v>314</v>
      </c>
      <c r="C89" s="2" t="s">
        <v>245</v>
      </c>
      <c r="D89" s="2" t="s">
        <v>128</v>
      </c>
      <c r="E89" s="2" t="s">
        <v>202</v>
      </c>
      <c r="F89" s="2" t="s">
        <v>264</v>
      </c>
      <c r="G89" s="2" t="s">
        <v>265</v>
      </c>
      <c r="H89" s="22">
        <v>19900</v>
      </c>
      <c r="I89" s="23">
        <v>19900</v>
      </c>
      <c r="J89" s="23"/>
      <c r="K89" s="2"/>
      <c r="L89" s="23">
        <v>19900</v>
      </c>
      <c r="M89" s="2"/>
      <c r="N89" s="23"/>
      <c r="O89" s="23"/>
      <c r="P89" s="2"/>
      <c r="Q89" s="23"/>
      <c r="R89" s="23"/>
      <c r="S89" s="23"/>
      <c r="T89" s="23"/>
      <c r="U89" s="23"/>
      <c r="V89" s="23"/>
      <c r="W89" s="23"/>
    </row>
    <row customHeight="1" ht="20.25">
      <c r="A90" s="2">
        <f>"       "&amp;"玉溪市林木种苗工作站"</f>
      </c>
      <c r="B90" s="2" t="s">
        <v>314</v>
      </c>
      <c r="C90" s="2" t="s">
        <v>245</v>
      </c>
      <c r="D90" s="2" t="s">
        <v>128</v>
      </c>
      <c r="E90" s="2" t="s">
        <v>202</v>
      </c>
      <c r="F90" s="2" t="s">
        <v>246</v>
      </c>
      <c r="G90" s="2" t="s">
        <v>247</v>
      </c>
      <c r="H90" s="22">
        <v>19500</v>
      </c>
      <c r="I90" s="23">
        <v>19500</v>
      </c>
      <c r="J90" s="23"/>
      <c r="K90" s="2"/>
      <c r="L90" s="23">
        <v>19500</v>
      </c>
      <c r="M90" s="2"/>
      <c r="N90" s="23"/>
      <c r="O90" s="23"/>
      <c r="P90" s="2"/>
      <c r="Q90" s="23"/>
      <c r="R90" s="23"/>
      <c r="S90" s="23"/>
      <c r="T90" s="23"/>
      <c r="U90" s="23"/>
      <c r="V90" s="23"/>
      <c r="W90" s="23"/>
    </row>
    <row customHeight="1" ht="20.25">
      <c r="A91" s="2">
        <f>"       "&amp;"玉溪市林木种苗工作站"</f>
      </c>
      <c r="B91" s="2" t="s">
        <v>314</v>
      </c>
      <c r="C91" s="2" t="s">
        <v>245</v>
      </c>
      <c r="D91" s="2" t="s">
        <v>128</v>
      </c>
      <c r="E91" s="2" t="s">
        <v>202</v>
      </c>
      <c r="F91" s="2" t="s">
        <v>317</v>
      </c>
      <c r="G91" s="2" t="s">
        <v>318</v>
      </c>
      <c r="H91" s="22">
        <v>8000</v>
      </c>
      <c r="I91" s="23">
        <v>8000</v>
      </c>
      <c r="J91" s="23"/>
      <c r="K91" s="2"/>
      <c r="L91" s="23">
        <v>8000</v>
      </c>
      <c r="M91" s="2"/>
      <c r="N91" s="23"/>
      <c r="O91" s="23"/>
      <c r="P91" s="2"/>
      <c r="Q91" s="23"/>
      <c r="R91" s="23"/>
      <c r="S91" s="23"/>
      <c r="T91" s="23"/>
      <c r="U91" s="23"/>
      <c r="V91" s="23"/>
      <c r="W91" s="23"/>
    </row>
    <row customHeight="1" ht="20.25">
      <c r="A92" s="2">
        <f>"       "&amp;"玉溪市林木种苗工作站"</f>
      </c>
      <c r="B92" s="2" t="s">
        <v>319</v>
      </c>
      <c r="C92" s="2" t="s">
        <v>320</v>
      </c>
      <c r="D92" s="2" t="s">
        <v>128</v>
      </c>
      <c r="E92" s="2" t="s">
        <v>202</v>
      </c>
      <c r="F92" s="2" t="s">
        <v>203</v>
      </c>
      <c r="G92" s="2" t="s">
        <v>204</v>
      </c>
      <c r="H92" s="22">
        <v>444600</v>
      </c>
      <c r="I92" s="23">
        <v>444600</v>
      </c>
      <c r="J92" s="23">
        <v>111150</v>
      </c>
      <c r="K92" s="2"/>
      <c r="L92" s="23">
        <v>333450</v>
      </c>
      <c r="M92" s="2"/>
      <c r="N92" s="23"/>
      <c r="O92" s="23"/>
      <c r="P92" s="2"/>
      <c r="Q92" s="23"/>
      <c r="R92" s="23"/>
      <c r="S92" s="23"/>
      <c r="T92" s="23"/>
      <c r="U92" s="23"/>
      <c r="V92" s="23"/>
      <c r="W92" s="23"/>
    </row>
    <row customHeight="1" ht="20.25">
      <c r="A93" s="2">
        <f>"       "&amp;"玉溪市林木种苗工作站"</f>
      </c>
      <c r="B93" s="2" t="s">
        <v>321</v>
      </c>
      <c r="C93" s="2" t="s">
        <v>283</v>
      </c>
      <c r="D93" s="2" t="s">
        <v>128</v>
      </c>
      <c r="E93" s="2" t="s">
        <v>202</v>
      </c>
      <c r="F93" s="2" t="s">
        <v>203</v>
      </c>
      <c r="G93" s="2" t="s">
        <v>204</v>
      </c>
      <c r="H93" s="22">
        <v>225000</v>
      </c>
      <c r="I93" s="23">
        <v>225000</v>
      </c>
      <c r="J93" s="23"/>
      <c r="K93" s="2"/>
      <c r="L93" s="23">
        <v>225000</v>
      </c>
      <c r="M93" s="2"/>
      <c r="N93" s="23"/>
      <c r="O93" s="23"/>
      <c r="P93" s="2"/>
      <c r="Q93" s="23"/>
      <c r="R93" s="23"/>
      <c r="S93" s="23"/>
      <c r="T93" s="23"/>
      <c r="U93" s="23"/>
      <c r="V93" s="23"/>
      <c r="W93" s="23"/>
    </row>
    <row customHeight="1" ht="20.25">
      <c r="A94" s="2">
        <f>"       "&amp;"玉溪市林木种苗工作站"</f>
      </c>
      <c r="B94" s="2" t="s">
        <v>322</v>
      </c>
      <c r="C94" s="2" t="s">
        <v>257</v>
      </c>
      <c r="D94" s="2" t="s">
        <v>128</v>
      </c>
      <c r="E94" s="2" t="s">
        <v>202</v>
      </c>
      <c r="F94" s="2" t="s">
        <v>256</v>
      </c>
      <c r="G94" s="2" t="s">
        <v>257</v>
      </c>
      <c r="H94" s="22">
        <v>1590800</v>
      </c>
      <c r="I94" s="23">
        <v>1590800</v>
      </c>
      <c r="J94" s="23"/>
      <c r="K94" s="2"/>
      <c r="L94" s="23">
        <v>1590800</v>
      </c>
      <c r="M94" s="2"/>
      <c r="N94" s="23"/>
      <c r="O94" s="23"/>
      <c r="P94" s="2"/>
      <c r="Q94" s="23"/>
      <c r="R94" s="23"/>
      <c r="S94" s="23"/>
      <c r="T94" s="23"/>
      <c r="U94" s="23"/>
      <c r="V94" s="23"/>
      <c r="W94" s="23"/>
    </row>
    <row customHeight="1" ht="20.25">
      <c r="A95" s="2">
        <f>"       "&amp;"玉溪市林木种苗工作站"</f>
      </c>
      <c r="B95" s="2" t="s">
        <v>323</v>
      </c>
      <c r="C95" s="2" t="s">
        <v>324</v>
      </c>
      <c r="D95" s="2" t="s">
        <v>104</v>
      </c>
      <c r="E95" s="2" t="s">
        <v>286</v>
      </c>
      <c r="F95" s="2" t="s">
        <v>226</v>
      </c>
      <c r="G95" s="2" t="s">
        <v>227</v>
      </c>
      <c r="H95" s="22">
        <v>9984</v>
      </c>
      <c r="I95" s="23">
        <v>9984</v>
      </c>
      <c r="J95" s="23"/>
      <c r="K95" s="2"/>
      <c r="L95" s="23">
        <v>9984</v>
      </c>
      <c r="M95" s="2"/>
      <c r="N95" s="23"/>
      <c r="O95" s="23"/>
      <c r="P95" s="2"/>
      <c r="Q95" s="23"/>
      <c r="R95" s="23"/>
      <c r="S95" s="23"/>
      <c r="T95" s="23"/>
      <c r="U95" s="23"/>
      <c r="V95" s="23"/>
      <c r="W95" s="23"/>
    </row>
    <row customHeight="1" ht="20.25">
      <c r="A96" s="24" t="s">
        <v>71</v>
      </c>
      <c r="B96" s="2"/>
      <c r="C96" s="2"/>
      <c r="D96" s="2"/>
      <c r="E96" s="2"/>
      <c r="F96" s="2"/>
      <c r="G96" s="2"/>
      <c r="H96" s="22">
        <v>8720626.81</v>
      </c>
      <c r="I96" s="23">
        <v>8720626.81</v>
      </c>
      <c r="J96" s="23">
        <v>1038616.93</v>
      </c>
      <c r="K96" s="2"/>
      <c r="L96" s="23">
        <v>7682009.88</v>
      </c>
      <c r="M96" s="2"/>
      <c r="N96" s="23"/>
      <c r="O96" s="23"/>
      <c r="P96" s="2"/>
      <c r="Q96" s="23"/>
      <c r="R96" s="23"/>
      <c r="S96" s="23"/>
      <c r="T96" s="23"/>
      <c r="U96" s="23"/>
      <c r="V96" s="23"/>
      <c r="W96" s="23"/>
    </row>
    <row customHeight="1" ht="20.25">
      <c r="A97" s="2">
        <f>"       "&amp;"玉溪市红塔山自然保护区管护局"</f>
      </c>
      <c r="B97" s="2" t="s">
        <v>325</v>
      </c>
      <c r="C97" s="2" t="s">
        <v>201</v>
      </c>
      <c r="D97" s="2" t="s">
        <v>128</v>
      </c>
      <c r="E97" s="2" t="s">
        <v>202</v>
      </c>
      <c r="F97" s="2" t="s">
        <v>195</v>
      </c>
      <c r="G97" s="2" t="s">
        <v>196</v>
      </c>
      <c r="H97" s="22">
        <v>1177296</v>
      </c>
      <c r="I97" s="23">
        <v>1177296</v>
      </c>
      <c r="J97" s="23">
        <v>294324</v>
      </c>
      <c r="K97" s="2"/>
      <c r="L97" s="23">
        <v>882972</v>
      </c>
      <c r="M97" s="2"/>
      <c r="N97" s="23"/>
      <c r="O97" s="23"/>
      <c r="P97" s="2"/>
      <c r="Q97" s="23"/>
      <c r="R97" s="23"/>
      <c r="S97" s="23"/>
      <c r="T97" s="23"/>
      <c r="U97" s="23"/>
      <c r="V97" s="23"/>
      <c r="W97" s="23"/>
    </row>
    <row customHeight="1" ht="20.25">
      <c r="A98" s="2">
        <f>"       "&amp;"玉溪市红塔山自然保护区管护局"</f>
      </c>
      <c r="B98" s="2" t="s">
        <v>325</v>
      </c>
      <c r="C98" s="2" t="s">
        <v>201</v>
      </c>
      <c r="D98" s="2" t="s">
        <v>128</v>
      </c>
      <c r="E98" s="2" t="s">
        <v>202</v>
      </c>
      <c r="F98" s="2" t="s">
        <v>197</v>
      </c>
      <c r="G98" s="2" t="s">
        <v>198</v>
      </c>
      <c r="H98" s="22">
        <v>69024</v>
      </c>
      <c r="I98" s="23">
        <v>69024</v>
      </c>
      <c r="J98" s="23">
        <v>17256</v>
      </c>
      <c r="K98" s="2"/>
      <c r="L98" s="23">
        <v>51768</v>
      </c>
      <c r="M98" s="2"/>
      <c r="N98" s="23"/>
      <c r="O98" s="23"/>
      <c r="P98" s="2"/>
      <c r="Q98" s="23"/>
      <c r="R98" s="23"/>
      <c r="S98" s="23"/>
      <c r="T98" s="23"/>
      <c r="U98" s="23"/>
      <c r="V98" s="23"/>
      <c r="W98" s="23"/>
    </row>
    <row customHeight="1" ht="20.25">
      <c r="A99" s="2">
        <f>"       "&amp;"玉溪市红塔山自然保护区管护局"</f>
      </c>
      <c r="B99" s="2" t="s">
        <v>325</v>
      </c>
      <c r="C99" s="2" t="s">
        <v>201</v>
      </c>
      <c r="D99" s="2" t="s">
        <v>128</v>
      </c>
      <c r="E99" s="2" t="s">
        <v>202</v>
      </c>
      <c r="F99" s="2" t="s">
        <v>203</v>
      </c>
      <c r="G99" s="2" t="s">
        <v>204</v>
      </c>
      <c r="H99" s="22">
        <v>304080</v>
      </c>
      <c r="I99" s="23">
        <v>304080</v>
      </c>
      <c r="J99" s="23">
        <v>76020</v>
      </c>
      <c r="K99" s="2"/>
      <c r="L99" s="23">
        <v>228060</v>
      </c>
      <c r="M99" s="2"/>
      <c r="N99" s="23"/>
      <c r="O99" s="23"/>
      <c r="P99" s="2"/>
      <c r="Q99" s="23"/>
      <c r="R99" s="23"/>
      <c r="S99" s="23"/>
      <c r="T99" s="23"/>
      <c r="U99" s="23"/>
      <c r="V99" s="23"/>
      <c r="W99" s="23"/>
    </row>
    <row customHeight="1" ht="20.25">
      <c r="A100" s="2">
        <f>"       "&amp;"玉溪市红塔山自然保护区管护局"</f>
      </c>
      <c r="B100" s="2" t="s">
        <v>325</v>
      </c>
      <c r="C100" s="2" t="s">
        <v>201</v>
      </c>
      <c r="D100" s="2" t="s">
        <v>143</v>
      </c>
      <c r="E100" s="2" t="s">
        <v>199</v>
      </c>
      <c r="F100" s="2" t="s">
        <v>197</v>
      </c>
      <c r="G100" s="2" t="s">
        <v>198</v>
      </c>
      <c r="H100" s="22">
        <v>7284</v>
      </c>
      <c r="I100" s="23">
        <v>7284</v>
      </c>
      <c r="J100" s="23">
        <v>1821</v>
      </c>
      <c r="K100" s="2"/>
      <c r="L100" s="23">
        <v>5463</v>
      </c>
      <c r="M100" s="2"/>
      <c r="N100" s="23"/>
      <c r="O100" s="23"/>
      <c r="P100" s="2"/>
      <c r="Q100" s="23"/>
      <c r="R100" s="23"/>
      <c r="S100" s="23"/>
      <c r="T100" s="23"/>
      <c r="U100" s="23"/>
      <c r="V100" s="23"/>
      <c r="W100" s="23"/>
    </row>
    <row customHeight="1" ht="20.25">
      <c r="A101" s="2">
        <f>"       "&amp;"玉溪市红塔山自然保护区管护局"</f>
      </c>
      <c r="B101" s="2" t="s">
        <v>326</v>
      </c>
      <c r="C101" s="2" t="s">
        <v>206</v>
      </c>
      <c r="D101" s="2" t="s">
        <v>101</v>
      </c>
      <c r="E101" s="2" t="s">
        <v>207</v>
      </c>
      <c r="F101" s="2" t="s">
        <v>208</v>
      </c>
      <c r="G101" s="2" t="s">
        <v>209</v>
      </c>
      <c r="H101" s="22">
        <v>396583.68</v>
      </c>
      <c r="I101" s="23">
        <v>396583.68</v>
      </c>
      <c r="J101" s="23">
        <v>99145.92</v>
      </c>
      <c r="K101" s="2"/>
      <c r="L101" s="23">
        <v>297437.76</v>
      </c>
      <c r="M101" s="2"/>
      <c r="N101" s="23"/>
      <c r="O101" s="23"/>
      <c r="P101" s="2"/>
      <c r="Q101" s="23"/>
      <c r="R101" s="23"/>
      <c r="S101" s="23"/>
      <c r="T101" s="23"/>
      <c r="U101" s="23"/>
      <c r="V101" s="23"/>
      <c r="W101" s="23"/>
    </row>
    <row customHeight="1" ht="20.25">
      <c r="A102" s="2">
        <f>"       "&amp;"玉溪市红塔山自然保护区管护局"</f>
      </c>
      <c r="B102" s="2" t="s">
        <v>326</v>
      </c>
      <c r="C102" s="2" t="s">
        <v>206</v>
      </c>
      <c r="D102" s="2" t="s">
        <v>108</v>
      </c>
      <c r="E102" s="2" t="s">
        <v>213</v>
      </c>
      <c r="F102" s="2" t="s">
        <v>211</v>
      </c>
      <c r="G102" s="2" t="s">
        <v>212</v>
      </c>
      <c r="H102" s="22">
        <v>205727.78</v>
      </c>
      <c r="I102" s="23">
        <v>205727.78</v>
      </c>
      <c r="J102" s="23">
        <v>51431.95</v>
      </c>
      <c r="K102" s="2"/>
      <c r="L102" s="23">
        <v>154295.83</v>
      </c>
      <c r="M102" s="2"/>
      <c r="N102" s="23"/>
      <c r="O102" s="23"/>
      <c r="P102" s="2"/>
      <c r="Q102" s="23"/>
      <c r="R102" s="23"/>
      <c r="S102" s="23"/>
      <c r="T102" s="23"/>
      <c r="U102" s="23"/>
      <c r="V102" s="23"/>
      <c r="W102" s="23"/>
    </row>
    <row customHeight="1" ht="20.25">
      <c r="A103" s="2">
        <f>"       "&amp;"玉溪市红塔山自然保护区管护局"</f>
      </c>
      <c r="B103" s="2" t="s">
        <v>326</v>
      </c>
      <c r="C103" s="2" t="s">
        <v>206</v>
      </c>
      <c r="D103" s="2" t="s">
        <v>109</v>
      </c>
      <c r="E103" s="2" t="s">
        <v>214</v>
      </c>
      <c r="F103" s="2" t="s">
        <v>215</v>
      </c>
      <c r="G103" s="2" t="s">
        <v>216</v>
      </c>
      <c r="H103" s="22">
        <v>203132.4</v>
      </c>
      <c r="I103" s="23">
        <v>203132.4</v>
      </c>
      <c r="J103" s="23">
        <v>50783.1</v>
      </c>
      <c r="K103" s="2"/>
      <c r="L103" s="23">
        <v>152349.3</v>
      </c>
      <c r="M103" s="2"/>
      <c r="N103" s="23"/>
      <c r="O103" s="23"/>
      <c r="P103" s="2"/>
      <c r="Q103" s="23"/>
      <c r="R103" s="23"/>
      <c r="S103" s="23"/>
      <c r="T103" s="23"/>
      <c r="U103" s="23"/>
      <c r="V103" s="23"/>
      <c r="W103" s="23"/>
    </row>
    <row customHeight="1" ht="20.25">
      <c r="A104" s="2">
        <f>"       "&amp;"玉溪市红塔山自然保护区管护局"</f>
      </c>
      <c r="B104" s="2" t="s">
        <v>326</v>
      </c>
      <c r="C104" s="2" t="s">
        <v>206</v>
      </c>
      <c r="D104" s="2" t="s">
        <v>110</v>
      </c>
      <c r="E104" s="2" t="s">
        <v>217</v>
      </c>
      <c r="F104" s="2" t="s">
        <v>218</v>
      </c>
      <c r="G104" s="2" t="s">
        <v>219</v>
      </c>
      <c r="H104" s="22">
        <v>32870.54</v>
      </c>
      <c r="I104" s="23">
        <v>32870.54</v>
      </c>
      <c r="J104" s="23">
        <v>19857.64</v>
      </c>
      <c r="K104" s="2"/>
      <c r="L104" s="23">
        <v>13012.9</v>
      </c>
      <c r="M104" s="2"/>
      <c r="N104" s="23"/>
      <c r="O104" s="23"/>
      <c r="P104" s="2"/>
      <c r="Q104" s="23"/>
      <c r="R104" s="23"/>
      <c r="S104" s="23"/>
      <c r="T104" s="23"/>
      <c r="U104" s="23"/>
      <c r="V104" s="23"/>
      <c r="W104" s="23"/>
    </row>
    <row customHeight="1" ht="20.25">
      <c r="A105" s="2">
        <f>"       "&amp;"玉溪市红塔山自然保护区管护局"</f>
      </c>
      <c r="B105" s="2" t="s">
        <v>326</v>
      </c>
      <c r="C105" s="2" t="s">
        <v>206</v>
      </c>
      <c r="D105" s="2" t="s">
        <v>128</v>
      </c>
      <c r="E105" s="2" t="s">
        <v>202</v>
      </c>
      <c r="F105" s="2" t="s">
        <v>218</v>
      </c>
      <c r="G105" s="2" t="s">
        <v>219</v>
      </c>
      <c r="H105" s="22">
        <v>18037.29</v>
      </c>
      <c r="I105" s="23">
        <v>18037.29</v>
      </c>
      <c r="J105" s="23">
        <v>4509.32</v>
      </c>
      <c r="K105" s="2"/>
      <c r="L105" s="23">
        <v>13527.97</v>
      </c>
      <c r="M105" s="2"/>
      <c r="N105" s="23"/>
      <c r="O105" s="23"/>
      <c r="P105" s="2"/>
      <c r="Q105" s="23"/>
      <c r="R105" s="23"/>
      <c r="S105" s="23"/>
      <c r="T105" s="23"/>
      <c r="U105" s="23"/>
      <c r="V105" s="23"/>
      <c r="W105" s="23"/>
    </row>
    <row customHeight="1" ht="20.25">
      <c r="A106" s="2">
        <f>"       "&amp;"玉溪市红塔山自然保护区管护局"</f>
      </c>
      <c r="B106" s="2" t="s">
        <v>327</v>
      </c>
      <c r="C106" s="2" t="s">
        <v>221</v>
      </c>
      <c r="D106" s="2" t="s">
        <v>142</v>
      </c>
      <c r="E106" s="2" t="s">
        <v>221</v>
      </c>
      <c r="F106" s="2" t="s">
        <v>222</v>
      </c>
      <c r="G106" s="2" t="s">
        <v>221</v>
      </c>
      <c r="H106" s="22">
        <v>340032</v>
      </c>
      <c r="I106" s="23">
        <v>340032</v>
      </c>
      <c r="J106" s="23">
        <v>85008</v>
      </c>
      <c r="K106" s="2"/>
      <c r="L106" s="23">
        <v>255024</v>
      </c>
      <c r="M106" s="2"/>
      <c r="N106" s="23"/>
      <c r="O106" s="23"/>
      <c r="P106" s="2"/>
      <c r="Q106" s="23"/>
      <c r="R106" s="23"/>
      <c r="S106" s="23"/>
      <c r="T106" s="23"/>
      <c r="U106" s="23"/>
      <c r="V106" s="23"/>
      <c r="W106" s="23"/>
    </row>
    <row customHeight="1" ht="20.25">
      <c r="A107" s="2">
        <f>"       "&amp;"玉溪市红塔山自然保护区管护局"</f>
      </c>
      <c r="B107" s="2" t="s">
        <v>328</v>
      </c>
      <c r="C107" s="2" t="s">
        <v>224</v>
      </c>
      <c r="D107" s="2" t="s">
        <v>100</v>
      </c>
      <c r="E107" s="2" t="s">
        <v>228</v>
      </c>
      <c r="F107" s="2" t="s">
        <v>226</v>
      </c>
      <c r="G107" s="2" t="s">
        <v>227</v>
      </c>
      <c r="H107" s="22">
        <v>580800</v>
      </c>
      <c r="I107" s="23">
        <v>580800</v>
      </c>
      <c r="J107" s="23">
        <v>116160</v>
      </c>
      <c r="K107" s="2"/>
      <c r="L107" s="23">
        <v>464640</v>
      </c>
      <c r="M107" s="2"/>
      <c r="N107" s="23"/>
      <c r="O107" s="23"/>
      <c r="P107" s="2"/>
      <c r="Q107" s="23"/>
      <c r="R107" s="23"/>
      <c r="S107" s="23"/>
      <c r="T107" s="23"/>
      <c r="U107" s="23"/>
      <c r="V107" s="23"/>
      <c r="W107" s="23"/>
    </row>
    <row customHeight="1" ht="20.25">
      <c r="A108" s="2">
        <f>"       "&amp;"玉溪市红塔山自然保护区管护局"</f>
      </c>
      <c r="B108" s="2" t="s">
        <v>329</v>
      </c>
      <c r="C108" s="2" t="s">
        <v>234</v>
      </c>
      <c r="D108" s="2" t="s">
        <v>128</v>
      </c>
      <c r="E108" s="2" t="s">
        <v>202</v>
      </c>
      <c r="F108" s="2" t="s">
        <v>235</v>
      </c>
      <c r="G108" s="2" t="s">
        <v>236</v>
      </c>
      <c r="H108" s="22">
        <v>172200</v>
      </c>
      <c r="I108" s="23">
        <v>172200</v>
      </c>
      <c r="J108" s="23"/>
      <c r="K108" s="2"/>
      <c r="L108" s="23">
        <v>172200</v>
      </c>
      <c r="M108" s="2"/>
      <c r="N108" s="23"/>
      <c r="O108" s="23"/>
      <c r="P108" s="2"/>
      <c r="Q108" s="23"/>
      <c r="R108" s="23"/>
      <c r="S108" s="23"/>
      <c r="T108" s="23"/>
      <c r="U108" s="23"/>
      <c r="V108" s="23"/>
      <c r="W108" s="23"/>
    </row>
    <row customHeight="1" ht="20.25">
      <c r="A109" s="2">
        <f>"       "&amp;"玉溪市红塔山自然保护区管护局"</f>
      </c>
      <c r="B109" s="2" t="s">
        <v>330</v>
      </c>
      <c r="C109" s="2" t="s">
        <v>242</v>
      </c>
      <c r="D109" s="2" t="s">
        <v>128</v>
      </c>
      <c r="E109" s="2" t="s">
        <v>202</v>
      </c>
      <c r="F109" s="2" t="s">
        <v>243</v>
      </c>
      <c r="G109" s="2" t="s">
        <v>242</v>
      </c>
      <c r="H109" s="22">
        <v>42459.12</v>
      </c>
      <c r="I109" s="23">
        <v>42459.12</v>
      </c>
      <c r="J109" s="23"/>
      <c r="K109" s="2"/>
      <c r="L109" s="23">
        <v>42459.12</v>
      </c>
      <c r="M109" s="2"/>
      <c r="N109" s="23"/>
      <c r="O109" s="23"/>
      <c r="P109" s="2"/>
      <c r="Q109" s="23"/>
      <c r="R109" s="23"/>
      <c r="S109" s="23"/>
      <c r="T109" s="23"/>
      <c r="U109" s="23"/>
      <c r="V109" s="23"/>
      <c r="W109" s="23"/>
    </row>
    <row customHeight="1" ht="20.25">
      <c r="A110" s="2">
        <f>"       "&amp;"玉溪市红塔山自然保护区管护局"</f>
      </c>
      <c r="B110" s="2" t="s">
        <v>331</v>
      </c>
      <c r="C110" s="2" t="s">
        <v>245</v>
      </c>
      <c r="D110" s="2" t="s">
        <v>100</v>
      </c>
      <c r="E110" s="2" t="s">
        <v>228</v>
      </c>
      <c r="F110" s="2" t="s">
        <v>246</v>
      </c>
      <c r="G110" s="2" t="s">
        <v>247</v>
      </c>
      <c r="H110" s="22">
        <v>13200</v>
      </c>
      <c r="I110" s="23">
        <v>13200</v>
      </c>
      <c r="J110" s="23"/>
      <c r="K110" s="2"/>
      <c r="L110" s="23">
        <v>13200</v>
      </c>
      <c r="M110" s="2"/>
      <c r="N110" s="23"/>
      <c r="O110" s="23"/>
      <c r="P110" s="2"/>
      <c r="Q110" s="23"/>
      <c r="R110" s="23"/>
      <c r="S110" s="23"/>
      <c r="T110" s="23"/>
      <c r="U110" s="23"/>
      <c r="V110" s="23"/>
      <c r="W110" s="23"/>
    </row>
    <row customHeight="1" ht="20.25">
      <c r="A111" s="2">
        <f>"       "&amp;"玉溪市红塔山自然保护区管护局"</f>
      </c>
      <c r="B111" s="2" t="s">
        <v>331</v>
      </c>
      <c r="C111" s="2" t="s">
        <v>245</v>
      </c>
      <c r="D111" s="2" t="s">
        <v>128</v>
      </c>
      <c r="E111" s="2" t="s">
        <v>202</v>
      </c>
      <c r="F111" s="2" t="s">
        <v>248</v>
      </c>
      <c r="G111" s="2" t="s">
        <v>249</v>
      </c>
      <c r="H111" s="22">
        <v>38500</v>
      </c>
      <c r="I111" s="23">
        <v>38500</v>
      </c>
      <c r="J111" s="23"/>
      <c r="K111" s="2"/>
      <c r="L111" s="23">
        <v>38500</v>
      </c>
      <c r="M111" s="2"/>
      <c r="N111" s="23"/>
      <c r="O111" s="23"/>
      <c r="P111" s="2"/>
      <c r="Q111" s="23"/>
      <c r="R111" s="23"/>
      <c r="S111" s="23"/>
      <c r="T111" s="23"/>
      <c r="U111" s="23"/>
      <c r="V111" s="23"/>
      <c r="W111" s="23"/>
    </row>
    <row customHeight="1" ht="20.25">
      <c r="A112" s="2">
        <f>"       "&amp;"玉溪市红塔山自然保护区管护局"</f>
      </c>
      <c r="B112" s="2" t="s">
        <v>331</v>
      </c>
      <c r="C112" s="2" t="s">
        <v>245</v>
      </c>
      <c r="D112" s="2" t="s">
        <v>128</v>
      </c>
      <c r="E112" s="2" t="s">
        <v>202</v>
      </c>
      <c r="F112" s="2" t="s">
        <v>250</v>
      </c>
      <c r="G112" s="2" t="s">
        <v>251</v>
      </c>
      <c r="H112" s="22">
        <v>20000</v>
      </c>
      <c r="I112" s="23">
        <v>20000</v>
      </c>
      <c r="J112" s="23"/>
      <c r="K112" s="2"/>
      <c r="L112" s="23">
        <v>20000</v>
      </c>
      <c r="M112" s="2"/>
      <c r="N112" s="23"/>
      <c r="O112" s="23"/>
      <c r="P112" s="2"/>
      <c r="Q112" s="23"/>
      <c r="R112" s="23"/>
      <c r="S112" s="23"/>
      <c r="T112" s="23"/>
      <c r="U112" s="23"/>
      <c r="V112" s="23"/>
      <c r="W112" s="23"/>
    </row>
    <row customHeight="1" ht="20.25">
      <c r="A113" s="2">
        <f>"       "&amp;"玉溪市红塔山自然保护区管护局"</f>
      </c>
      <c r="B113" s="2" t="s">
        <v>331</v>
      </c>
      <c r="C113" s="2" t="s">
        <v>245</v>
      </c>
      <c r="D113" s="2" t="s">
        <v>128</v>
      </c>
      <c r="E113" s="2" t="s">
        <v>202</v>
      </c>
      <c r="F113" s="2" t="s">
        <v>252</v>
      </c>
      <c r="G113" s="2" t="s">
        <v>253</v>
      </c>
      <c r="H113" s="22">
        <v>30000</v>
      </c>
      <c r="I113" s="23">
        <v>30000</v>
      </c>
      <c r="J113" s="23"/>
      <c r="K113" s="2"/>
      <c r="L113" s="23">
        <v>30000</v>
      </c>
      <c r="M113" s="2"/>
      <c r="N113" s="23"/>
      <c r="O113" s="23"/>
      <c r="P113" s="2"/>
      <c r="Q113" s="23"/>
      <c r="R113" s="23"/>
      <c r="S113" s="23"/>
      <c r="T113" s="23"/>
      <c r="U113" s="23"/>
      <c r="V113" s="23"/>
      <c r="W113" s="23"/>
    </row>
    <row customHeight="1" ht="20.25">
      <c r="A114" s="2">
        <f>"       "&amp;"玉溪市红塔山自然保护区管护局"</f>
      </c>
      <c r="B114" s="2" t="s">
        <v>331</v>
      </c>
      <c r="C114" s="2" t="s">
        <v>245</v>
      </c>
      <c r="D114" s="2" t="s">
        <v>128</v>
      </c>
      <c r="E114" s="2" t="s">
        <v>202</v>
      </c>
      <c r="F114" s="2" t="s">
        <v>315</v>
      </c>
      <c r="G114" s="2" t="s">
        <v>316</v>
      </c>
      <c r="H114" s="22">
        <v>6000</v>
      </c>
      <c r="I114" s="23">
        <v>6000</v>
      </c>
      <c r="J114" s="23"/>
      <c r="K114" s="2"/>
      <c r="L114" s="23">
        <v>6000</v>
      </c>
      <c r="M114" s="2"/>
      <c r="N114" s="23"/>
      <c r="O114" s="23"/>
      <c r="P114" s="2"/>
      <c r="Q114" s="23"/>
      <c r="R114" s="23"/>
      <c r="S114" s="23"/>
      <c r="T114" s="23"/>
      <c r="U114" s="23"/>
      <c r="V114" s="23"/>
      <c r="W114" s="23"/>
    </row>
    <row customHeight="1" ht="20.25">
      <c r="A115" s="2">
        <f>"       "&amp;"玉溪市红塔山自然保护区管护局"</f>
      </c>
      <c r="B115" s="2" t="s">
        <v>331</v>
      </c>
      <c r="C115" s="2" t="s">
        <v>245</v>
      </c>
      <c r="D115" s="2" t="s">
        <v>128</v>
      </c>
      <c r="E115" s="2" t="s">
        <v>202</v>
      </c>
      <c r="F115" s="2" t="s">
        <v>262</v>
      </c>
      <c r="G115" s="2" t="s">
        <v>263</v>
      </c>
      <c r="H115" s="22">
        <v>10000</v>
      </c>
      <c r="I115" s="23">
        <v>10000</v>
      </c>
      <c r="J115" s="23"/>
      <c r="K115" s="2"/>
      <c r="L115" s="23">
        <v>10000</v>
      </c>
      <c r="M115" s="2"/>
      <c r="N115" s="23"/>
      <c r="O115" s="23"/>
      <c r="P115" s="2"/>
      <c r="Q115" s="23"/>
      <c r="R115" s="23"/>
      <c r="S115" s="23"/>
      <c r="T115" s="23"/>
      <c r="U115" s="23"/>
      <c r="V115" s="23"/>
      <c r="W115" s="23"/>
    </row>
    <row customHeight="1" ht="20.25">
      <c r="A116" s="2">
        <f>"       "&amp;"玉溪市红塔山自然保护区管护局"</f>
      </c>
      <c r="B116" s="2" t="s">
        <v>331</v>
      </c>
      <c r="C116" s="2" t="s">
        <v>245</v>
      </c>
      <c r="D116" s="2" t="s">
        <v>128</v>
      </c>
      <c r="E116" s="2" t="s">
        <v>202</v>
      </c>
      <c r="F116" s="2" t="s">
        <v>254</v>
      </c>
      <c r="G116" s="2" t="s">
        <v>255</v>
      </c>
      <c r="H116" s="22">
        <v>20000</v>
      </c>
      <c r="I116" s="23">
        <v>20000</v>
      </c>
      <c r="J116" s="23"/>
      <c r="K116" s="2"/>
      <c r="L116" s="23">
        <v>20000</v>
      </c>
      <c r="M116" s="2"/>
      <c r="N116" s="23"/>
      <c r="O116" s="23"/>
      <c r="P116" s="2"/>
      <c r="Q116" s="23"/>
      <c r="R116" s="23"/>
      <c r="S116" s="23"/>
      <c r="T116" s="23"/>
      <c r="U116" s="23"/>
      <c r="V116" s="23"/>
      <c r="W116" s="23"/>
    </row>
    <row customHeight="1" ht="20.25">
      <c r="A117" s="2">
        <f>"       "&amp;"玉溪市红塔山自然保护区管护局"</f>
      </c>
      <c r="B117" s="2" t="s">
        <v>331</v>
      </c>
      <c r="C117" s="2" t="s">
        <v>245</v>
      </c>
      <c r="D117" s="2" t="s">
        <v>128</v>
      </c>
      <c r="E117" s="2" t="s">
        <v>202</v>
      </c>
      <c r="F117" s="2" t="s">
        <v>256</v>
      </c>
      <c r="G117" s="2" t="s">
        <v>257</v>
      </c>
      <c r="H117" s="22">
        <v>2000</v>
      </c>
      <c r="I117" s="23">
        <v>2000</v>
      </c>
      <c r="J117" s="23"/>
      <c r="K117" s="2"/>
      <c r="L117" s="23">
        <v>2000</v>
      </c>
      <c r="M117" s="2"/>
      <c r="N117" s="23"/>
      <c r="O117" s="23"/>
      <c r="P117" s="2"/>
      <c r="Q117" s="23"/>
      <c r="R117" s="23"/>
      <c r="S117" s="23"/>
      <c r="T117" s="23"/>
      <c r="U117" s="23"/>
      <c r="V117" s="23"/>
      <c r="W117" s="23"/>
    </row>
    <row customHeight="1" ht="20.25">
      <c r="A118" s="2">
        <f>"       "&amp;"玉溪市红塔山自然保护区管护局"</f>
      </c>
      <c r="B118" s="2" t="s">
        <v>331</v>
      </c>
      <c r="C118" s="2" t="s">
        <v>245</v>
      </c>
      <c r="D118" s="2" t="s">
        <v>128</v>
      </c>
      <c r="E118" s="2" t="s">
        <v>202</v>
      </c>
      <c r="F118" s="2" t="s">
        <v>258</v>
      </c>
      <c r="G118" s="2" t="s">
        <v>259</v>
      </c>
      <c r="H118" s="22">
        <v>4000</v>
      </c>
      <c r="I118" s="23">
        <v>4000</v>
      </c>
      <c r="J118" s="23"/>
      <c r="K118" s="2"/>
      <c r="L118" s="23">
        <v>4000</v>
      </c>
      <c r="M118" s="2"/>
      <c r="N118" s="23"/>
      <c r="O118" s="23"/>
      <c r="P118" s="2"/>
      <c r="Q118" s="23"/>
      <c r="R118" s="23"/>
      <c r="S118" s="23"/>
      <c r="T118" s="23"/>
      <c r="U118" s="23"/>
      <c r="V118" s="23"/>
      <c r="W118" s="23"/>
    </row>
    <row customHeight="1" ht="20.25">
      <c r="A119" s="2">
        <f>"       "&amp;"玉溪市红塔山自然保护区管护局"</f>
      </c>
      <c r="B119" s="2" t="s">
        <v>331</v>
      </c>
      <c r="C119" s="2" t="s">
        <v>245</v>
      </c>
      <c r="D119" s="2" t="s">
        <v>128</v>
      </c>
      <c r="E119" s="2" t="s">
        <v>202</v>
      </c>
      <c r="F119" s="2" t="s">
        <v>264</v>
      </c>
      <c r="G119" s="2" t="s">
        <v>265</v>
      </c>
      <c r="H119" s="22">
        <v>4000</v>
      </c>
      <c r="I119" s="23">
        <v>4000</v>
      </c>
      <c r="J119" s="23"/>
      <c r="K119" s="2"/>
      <c r="L119" s="23">
        <v>4000</v>
      </c>
      <c r="M119" s="2"/>
      <c r="N119" s="23"/>
      <c r="O119" s="23"/>
      <c r="P119" s="2"/>
      <c r="Q119" s="23"/>
      <c r="R119" s="23"/>
      <c r="S119" s="23"/>
      <c r="T119" s="23"/>
      <c r="U119" s="23"/>
      <c r="V119" s="23"/>
      <c r="W119" s="23"/>
    </row>
    <row customHeight="1" ht="20.25">
      <c r="A120" s="2">
        <f>"       "&amp;"玉溪市红塔山自然保护区管护局"</f>
      </c>
      <c r="B120" s="2" t="s">
        <v>331</v>
      </c>
      <c r="C120" s="2" t="s">
        <v>245</v>
      </c>
      <c r="D120" s="2" t="s">
        <v>128</v>
      </c>
      <c r="E120" s="2" t="s">
        <v>202</v>
      </c>
      <c r="F120" s="2" t="s">
        <v>266</v>
      </c>
      <c r="G120" s="2" t="s">
        <v>267</v>
      </c>
      <c r="H120" s="22">
        <v>10000</v>
      </c>
      <c r="I120" s="23">
        <v>10000</v>
      </c>
      <c r="J120" s="23"/>
      <c r="K120" s="2"/>
      <c r="L120" s="23">
        <v>10000</v>
      </c>
      <c r="M120" s="2"/>
      <c r="N120" s="23"/>
      <c r="O120" s="23"/>
      <c r="P120" s="2"/>
      <c r="Q120" s="23"/>
      <c r="R120" s="23"/>
      <c r="S120" s="23"/>
      <c r="T120" s="23"/>
      <c r="U120" s="23"/>
      <c r="V120" s="23"/>
      <c r="W120" s="23"/>
    </row>
    <row customHeight="1" ht="20.25">
      <c r="A121" s="2">
        <f>"       "&amp;"玉溪市红塔山自然保护区管护局"</f>
      </c>
      <c r="B121" s="2" t="s">
        <v>331</v>
      </c>
      <c r="C121" s="2" t="s">
        <v>245</v>
      </c>
      <c r="D121" s="2" t="s">
        <v>128</v>
      </c>
      <c r="E121" s="2" t="s">
        <v>202</v>
      </c>
      <c r="F121" s="2" t="s">
        <v>246</v>
      </c>
      <c r="G121" s="2" t="s">
        <v>247</v>
      </c>
      <c r="H121" s="22">
        <v>35000</v>
      </c>
      <c r="I121" s="23">
        <v>35000</v>
      </c>
      <c r="J121" s="23"/>
      <c r="K121" s="2"/>
      <c r="L121" s="23">
        <v>35000</v>
      </c>
      <c r="M121" s="2"/>
      <c r="N121" s="23"/>
      <c r="O121" s="23"/>
      <c r="P121" s="2"/>
      <c r="Q121" s="23"/>
      <c r="R121" s="23"/>
      <c r="S121" s="23"/>
      <c r="T121" s="23"/>
      <c r="U121" s="23"/>
      <c r="V121" s="23"/>
      <c r="W121" s="23"/>
    </row>
    <row customHeight="1" ht="20.25">
      <c r="A122" s="2">
        <f>"       "&amp;"玉溪市红塔山自然保护区管护局"</f>
      </c>
      <c r="B122" s="2" t="s">
        <v>331</v>
      </c>
      <c r="C122" s="2" t="s">
        <v>245</v>
      </c>
      <c r="D122" s="2" t="s">
        <v>128</v>
      </c>
      <c r="E122" s="2" t="s">
        <v>202</v>
      </c>
      <c r="F122" s="2" t="s">
        <v>317</v>
      </c>
      <c r="G122" s="2" t="s">
        <v>318</v>
      </c>
      <c r="H122" s="22">
        <v>10000</v>
      </c>
      <c r="I122" s="23">
        <v>10000</v>
      </c>
      <c r="J122" s="23"/>
      <c r="K122" s="2"/>
      <c r="L122" s="23">
        <v>10000</v>
      </c>
      <c r="M122" s="2"/>
      <c r="N122" s="23"/>
      <c r="O122" s="23"/>
      <c r="P122" s="2"/>
      <c r="Q122" s="23"/>
      <c r="R122" s="23"/>
      <c r="S122" s="23"/>
      <c r="T122" s="23"/>
      <c r="U122" s="23"/>
      <c r="V122" s="23"/>
      <c r="W122" s="23"/>
    </row>
    <row customHeight="1" ht="20.25">
      <c r="A123" s="2">
        <f>"       "&amp;"玉溪市红塔山自然保护区管护局"</f>
      </c>
      <c r="B123" s="2" t="s">
        <v>332</v>
      </c>
      <c r="C123" s="2" t="s">
        <v>169</v>
      </c>
      <c r="D123" s="2" t="s">
        <v>128</v>
      </c>
      <c r="E123" s="2" t="s">
        <v>202</v>
      </c>
      <c r="F123" s="2" t="s">
        <v>269</v>
      </c>
      <c r="G123" s="2" t="s">
        <v>169</v>
      </c>
      <c r="H123" s="22">
        <v>2500</v>
      </c>
      <c r="I123" s="23">
        <v>2500</v>
      </c>
      <c r="J123" s="23"/>
      <c r="K123" s="2"/>
      <c r="L123" s="23">
        <v>2500</v>
      </c>
      <c r="M123" s="2"/>
      <c r="N123" s="23"/>
      <c r="O123" s="23"/>
      <c r="P123" s="2"/>
      <c r="Q123" s="23"/>
      <c r="R123" s="23"/>
      <c r="S123" s="23"/>
      <c r="T123" s="23"/>
      <c r="U123" s="23"/>
      <c r="V123" s="23"/>
      <c r="W123" s="23"/>
    </row>
    <row customHeight="1" ht="20.25">
      <c r="A124" s="2">
        <f>"       "&amp;"玉溪市红塔山自然保护区管护局"</f>
      </c>
      <c r="B124" s="2" t="s">
        <v>333</v>
      </c>
      <c r="C124" s="2" t="s">
        <v>334</v>
      </c>
      <c r="D124" s="2" t="s">
        <v>128</v>
      </c>
      <c r="E124" s="2" t="s">
        <v>202</v>
      </c>
      <c r="F124" s="2" t="s">
        <v>335</v>
      </c>
      <c r="G124" s="2" t="s">
        <v>230</v>
      </c>
      <c r="H124" s="22">
        <v>3373700</v>
      </c>
      <c r="I124" s="23">
        <v>3373700</v>
      </c>
      <c r="J124" s="23"/>
      <c r="K124" s="2"/>
      <c r="L124" s="23">
        <v>3373700</v>
      </c>
      <c r="M124" s="2"/>
      <c r="N124" s="23"/>
      <c r="O124" s="23"/>
      <c r="P124" s="2"/>
      <c r="Q124" s="23"/>
      <c r="R124" s="23"/>
      <c r="S124" s="23"/>
      <c r="T124" s="23"/>
      <c r="U124" s="23"/>
      <c r="V124" s="23"/>
      <c r="W124" s="23"/>
    </row>
    <row customHeight="1" ht="20.25">
      <c r="A125" s="2">
        <f>"       "&amp;"玉溪市红塔山自然保护区管护局"</f>
      </c>
      <c r="B125" s="2" t="s">
        <v>336</v>
      </c>
      <c r="C125" s="2" t="s">
        <v>320</v>
      </c>
      <c r="D125" s="2" t="s">
        <v>128</v>
      </c>
      <c r="E125" s="2" t="s">
        <v>202</v>
      </c>
      <c r="F125" s="2" t="s">
        <v>203</v>
      </c>
      <c r="G125" s="2" t="s">
        <v>204</v>
      </c>
      <c r="H125" s="22">
        <v>889200</v>
      </c>
      <c r="I125" s="23">
        <v>889200</v>
      </c>
      <c r="J125" s="23">
        <v>222300</v>
      </c>
      <c r="K125" s="2"/>
      <c r="L125" s="23">
        <v>666900</v>
      </c>
      <c r="M125" s="2"/>
      <c r="N125" s="23"/>
      <c r="O125" s="23"/>
      <c r="P125" s="2"/>
      <c r="Q125" s="23"/>
      <c r="R125" s="23"/>
      <c r="S125" s="23"/>
      <c r="T125" s="23"/>
      <c r="U125" s="23"/>
      <c r="V125" s="23"/>
      <c r="W125" s="23"/>
    </row>
    <row customHeight="1" ht="20.25">
      <c r="A126" s="2">
        <f>"       "&amp;"玉溪市红塔山自然保护区管护局"</f>
      </c>
      <c r="B126" s="2" t="s">
        <v>337</v>
      </c>
      <c r="C126" s="2" t="s">
        <v>283</v>
      </c>
      <c r="D126" s="2" t="s">
        <v>128</v>
      </c>
      <c r="E126" s="2" t="s">
        <v>202</v>
      </c>
      <c r="F126" s="2" t="s">
        <v>203</v>
      </c>
      <c r="G126" s="2" t="s">
        <v>204</v>
      </c>
      <c r="H126" s="22">
        <v>450000</v>
      </c>
      <c r="I126" s="23">
        <v>450000</v>
      </c>
      <c r="J126" s="23"/>
      <c r="K126" s="2"/>
      <c r="L126" s="23">
        <v>450000</v>
      </c>
      <c r="M126" s="2"/>
      <c r="N126" s="23"/>
      <c r="O126" s="23"/>
      <c r="P126" s="2"/>
      <c r="Q126" s="23"/>
      <c r="R126" s="23"/>
      <c r="S126" s="23"/>
      <c r="T126" s="23"/>
      <c r="U126" s="23"/>
      <c r="V126" s="23"/>
      <c r="W126" s="23"/>
    </row>
    <row customHeight="1" ht="20.25">
      <c r="A127" s="2">
        <f>"       "&amp;"玉溪市红塔山自然保护区管护局"</f>
      </c>
      <c r="B127" s="2" t="s">
        <v>338</v>
      </c>
      <c r="C127" s="2" t="s">
        <v>339</v>
      </c>
      <c r="D127" s="2" t="s">
        <v>102</v>
      </c>
      <c r="E127" s="2" t="s">
        <v>303</v>
      </c>
      <c r="F127" s="2" t="s">
        <v>203</v>
      </c>
      <c r="G127" s="2" t="s">
        <v>204</v>
      </c>
      <c r="H127" s="22">
        <v>250000</v>
      </c>
      <c r="I127" s="23">
        <v>250000</v>
      </c>
      <c r="J127" s="23"/>
      <c r="K127" s="2"/>
      <c r="L127" s="23">
        <v>250000</v>
      </c>
      <c r="M127" s="2"/>
      <c r="N127" s="23"/>
      <c r="O127" s="23"/>
      <c r="P127" s="2"/>
      <c r="Q127" s="23"/>
      <c r="R127" s="23"/>
      <c r="S127" s="23"/>
      <c r="T127" s="23"/>
      <c r="U127" s="23"/>
      <c r="V127" s="23"/>
      <c r="W127" s="23"/>
    </row>
    <row customHeight="1" ht="20.25">
      <c r="A128" s="2">
        <f>"       "&amp;"玉溪市红塔山自然保护区管护局"</f>
      </c>
      <c r="B128" s="2" t="s">
        <v>340</v>
      </c>
      <c r="C128" s="2" t="s">
        <v>341</v>
      </c>
      <c r="D128" s="2" t="s">
        <v>108</v>
      </c>
      <c r="E128" s="2" t="s">
        <v>213</v>
      </c>
      <c r="F128" s="2" t="s">
        <v>299</v>
      </c>
      <c r="G128" s="2" t="s">
        <v>300</v>
      </c>
      <c r="H128" s="22">
        <v>3000</v>
      </c>
      <c r="I128" s="23">
        <v>3000</v>
      </c>
      <c r="J128" s="23"/>
      <c r="K128" s="2"/>
      <c r="L128" s="23">
        <v>3000</v>
      </c>
      <c r="M128" s="2"/>
      <c r="N128" s="23"/>
      <c r="O128" s="23"/>
      <c r="P128" s="2"/>
      <c r="Q128" s="23"/>
      <c r="R128" s="23"/>
      <c r="S128" s="23"/>
      <c r="T128" s="23"/>
      <c r="U128" s="23"/>
      <c r="V128" s="23"/>
      <c r="W128" s="23"/>
    </row>
    <row customHeight="1" ht="20.25">
      <c r="A129" s="24" t="s">
        <v>73</v>
      </c>
      <c r="B129" s="2"/>
      <c r="C129" s="2"/>
      <c r="D129" s="2"/>
      <c r="E129" s="2"/>
      <c r="F129" s="2"/>
      <c r="G129" s="2"/>
      <c r="H129" s="22">
        <v>6655629.83</v>
      </c>
      <c r="I129" s="23">
        <v>6655629.83</v>
      </c>
      <c r="J129" s="23">
        <v>768261.97</v>
      </c>
      <c r="K129" s="2"/>
      <c r="L129" s="23">
        <v>5887367.86</v>
      </c>
      <c r="M129" s="2"/>
      <c r="N129" s="23"/>
      <c r="O129" s="23"/>
      <c r="P129" s="2"/>
      <c r="Q129" s="23"/>
      <c r="R129" s="23"/>
      <c r="S129" s="23"/>
      <c r="T129" s="23"/>
      <c r="U129" s="23"/>
      <c r="V129" s="23"/>
      <c r="W129" s="23"/>
    </row>
    <row customHeight="1" ht="20.25">
      <c r="A130" s="2">
        <f>"       "&amp;"玉溪市玉白顶自然保护区管护局"</f>
      </c>
      <c r="B130" s="2" t="s">
        <v>342</v>
      </c>
      <c r="C130" s="2" t="s">
        <v>201</v>
      </c>
      <c r="D130" s="2" t="s">
        <v>128</v>
      </c>
      <c r="E130" s="2" t="s">
        <v>202</v>
      </c>
      <c r="F130" s="2" t="s">
        <v>195</v>
      </c>
      <c r="G130" s="2" t="s">
        <v>196</v>
      </c>
      <c r="H130" s="22">
        <v>643608</v>
      </c>
      <c r="I130" s="23">
        <v>643608</v>
      </c>
      <c r="J130" s="23">
        <v>160902</v>
      </c>
      <c r="K130" s="2"/>
      <c r="L130" s="23">
        <v>482706</v>
      </c>
      <c r="M130" s="2"/>
      <c r="N130" s="23"/>
      <c r="O130" s="23"/>
      <c r="P130" s="2"/>
      <c r="Q130" s="23"/>
      <c r="R130" s="23"/>
      <c r="S130" s="23"/>
      <c r="T130" s="23"/>
      <c r="U130" s="23"/>
      <c r="V130" s="23"/>
      <c r="W130" s="23"/>
    </row>
    <row customHeight="1" ht="20.25">
      <c r="A131" s="2">
        <f>"       "&amp;"玉溪市玉白顶自然保护区管护局"</f>
      </c>
      <c r="B131" s="2" t="s">
        <v>342</v>
      </c>
      <c r="C131" s="2" t="s">
        <v>201</v>
      </c>
      <c r="D131" s="2" t="s">
        <v>128</v>
      </c>
      <c r="E131" s="2" t="s">
        <v>202</v>
      </c>
      <c r="F131" s="2" t="s">
        <v>197</v>
      </c>
      <c r="G131" s="2" t="s">
        <v>198</v>
      </c>
      <c r="H131" s="22">
        <v>47520</v>
      </c>
      <c r="I131" s="23">
        <v>47520</v>
      </c>
      <c r="J131" s="23">
        <v>11880</v>
      </c>
      <c r="K131" s="2"/>
      <c r="L131" s="23">
        <v>35640</v>
      </c>
      <c r="M131" s="2"/>
      <c r="N131" s="23"/>
      <c r="O131" s="23"/>
      <c r="P131" s="2"/>
      <c r="Q131" s="23"/>
      <c r="R131" s="23"/>
      <c r="S131" s="23"/>
      <c r="T131" s="23"/>
      <c r="U131" s="23"/>
      <c r="V131" s="23"/>
      <c r="W131" s="23"/>
    </row>
    <row customHeight="1" ht="20.25">
      <c r="A132" s="2">
        <f>"       "&amp;"玉溪市玉白顶自然保护区管护局"</f>
      </c>
      <c r="B132" s="2" t="s">
        <v>342</v>
      </c>
      <c r="C132" s="2" t="s">
        <v>201</v>
      </c>
      <c r="D132" s="2" t="s">
        <v>128</v>
      </c>
      <c r="E132" s="2" t="s">
        <v>202</v>
      </c>
      <c r="F132" s="2" t="s">
        <v>203</v>
      </c>
      <c r="G132" s="2" t="s">
        <v>204</v>
      </c>
      <c r="H132" s="22">
        <v>211800</v>
      </c>
      <c r="I132" s="23">
        <v>211800</v>
      </c>
      <c r="J132" s="23">
        <v>52950</v>
      </c>
      <c r="K132" s="2"/>
      <c r="L132" s="23">
        <v>158850</v>
      </c>
      <c r="M132" s="2"/>
      <c r="N132" s="23"/>
      <c r="O132" s="23"/>
      <c r="P132" s="2"/>
      <c r="Q132" s="23"/>
      <c r="R132" s="23"/>
      <c r="S132" s="23"/>
      <c r="T132" s="23"/>
      <c r="U132" s="23"/>
      <c r="V132" s="23"/>
      <c r="W132" s="23"/>
    </row>
    <row customHeight="1" ht="20.25">
      <c r="A133" s="2">
        <f>"       "&amp;"玉溪市玉白顶自然保护区管护局"</f>
      </c>
      <c r="B133" s="2" t="s">
        <v>342</v>
      </c>
      <c r="C133" s="2" t="s">
        <v>201</v>
      </c>
      <c r="D133" s="2" t="s">
        <v>143</v>
      </c>
      <c r="E133" s="2" t="s">
        <v>199</v>
      </c>
      <c r="F133" s="2" t="s">
        <v>197</v>
      </c>
      <c r="G133" s="2" t="s">
        <v>198</v>
      </c>
      <c r="H133" s="22">
        <v>10320</v>
      </c>
      <c r="I133" s="23">
        <v>10320</v>
      </c>
      <c r="J133" s="23">
        <v>2580</v>
      </c>
      <c r="K133" s="2"/>
      <c r="L133" s="23">
        <v>7740</v>
      </c>
      <c r="M133" s="2"/>
      <c r="N133" s="23"/>
      <c r="O133" s="23"/>
      <c r="P133" s="2"/>
      <c r="Q133" s="23"/>
      <c r="R133" s="23"/>
      <c r="S133" s="23"/>
      <c r="T133" s="23"/>
      <c r="U133" s="23"/>
      <c r="V133" s="23"/>
      <c r="W133" s="23"/>
    </row>
    <row customHeight="1" ht="20.25">
      <c r="A134" s="2">
        <f>"       "&amp;"玉溪市玉白顶自然保护区管护局"</f>
      </c>
      <c r="B134" s="2" t="s">
        <v>343</v>
      </c>
      <c r="C134" s="2" t="s">
        <v>206</v>
      </c>
      <c r="D134" s="2" t="s">
        <v>101</v>
      </c>
      <c r="E134" s="2" t="s">
        <v>207</v>
      </c>
      <c r="F134" s="2" t="s">
        <v>208</v>
      </c>
      <c r="G134" s="2" t="s">
        <v>209</v>
      </c>
      <c r="H134" s="22">
        <v>252105.6</v>
      </c>
      <c r="I134" s="23">
        <v>252105.6</v>
      </c>
      <c r="J134" s="23">
        <v>63026.4</v>
      </c>
      <c r="K134" s="2"/>
      <c r="L134" s="23">
        <v>189079.2</v>
      </c>
      <c r="M134" s="2"/>
      <c r="N134" s="23"/>
      <c r="O134" s="23"/>
      <c r="P134" s="2"/>
      <c r="Q134" s="23"/>
      <c r="R134" s="23"/>
      <c r="S134" s="23"/>
      <c r="T134" s="23"/>
      <c r="U134" s="23"/>
      <c r="V134" s="23"/>
      <c r="W134" s="23"/>
    </row>
    <row customHeight="1" ht="20.25">
      <c r="A135" s="2">
        <f>"       "&amp;"玉溪市玉白顶自然保护区管护局"</f>
      </c>
      <c r="B135" s="2" t="s">
        <v>343</v>
      </c>
      <c r="C135" s="2" t="s">
        <v>206</v>
      </c>
      <c r="D135" s="2" t="s">
        <v>108</v>
      </c>
      <c r="E135" s="2" t="s">
        <v>213</v>
      </c>
      <c r="F135" s="2" t="s">
        <v>211</v>
      </c>
      <c r="G135" s="2" t="s">
        <v>212</v>
      </c>
      <c r="H135" s="22">
        <v>130779.78</v>
      </c>
      <c r="I135" s="23">
        <v>130779.78</v>
      </c>
      <c r="J135" s="23">
        <v>32694.95</v>
      </c>
      <c r="K135" s="2"/>
      <c r="L135" s="23">
        <v>98084.83</v>
      </c>
      <c r="M135" s="2"/>
      <c r="N135" s="23"/>
      <c r="O135" s="23"/>
      <c r="P135" s="2"/>
      <c r="Q135" s="23"/>
      <c r="R135" s="23"/>
      <c r="S135" s="23"/>
      <c r="T135" s="23"/>
      <c r="U135" s="23"/>
      <c r="V135" s="23"/>
      <c r="W135" s="23"/>
    </row>
    <row customHeight="1" ht="20.25">
      <c r="A136" s="2">
        <f>"       "&amp;"玉溪市玉白顶自然保护区管护局"</f>
      </c>
      <c r="B136" s="2" t="s">
        <v>343</v>
      </c>
      <c r="C136" s="2" t="s">
        <v>206</v>
      </c>
      <c r="D136" s="2" t="s">
        <v>109</v>
      </c>
      <c r="E136" s="2" t="s">
        <v>214</v>
      </c>
      <c r="F136" s="2" t="s">
        <v>215</v>
      </c>
      <c r="G136" s="2" t="s">
        <v>216</v>
      </c>
      <c r="H136" s="22">
        <v>186783</v>
      </c>
      <c r="I136" s="23">
        <v>186783</v>
      </c>
      <c r="J136" s="23">
        <v>46695.75</v>
      </c>
      <c r="K136" s="2"/>
      <c r="L136" s="23">
        <v>140087.25</v>
      </c>
      <c r="M136" s="2"/>
      <c r="N136" s="23"/>
      <c r="O136" s="23"/>
      <c r="P136" s="2"/>
      <c r="Q136" s="23"/>
      <c r="R136" s="23"/>
      <c r="S136" s="23"/>
      <c r="T136" s="23"/>
      <c r="U136" s="23"/>
      <c r="V136" s="23"/>
      <c r="W136" s="23"/>
    </row>
    <row customHeight="1" ht="20.25">
      <c r="A137" s="2">
        <f>"       "&amp;"玉溪市玉白顶自然保护区管护局"</f>
      </c>
      <c r="B137" s="2" t="s">
        <v>343</v>
      </c>
      <c r="C137" s="2" t="s">
        <v>206</v>
      </c>
      <c r="D137" s="2" t="s">
        <v>110</v>
      </c>
      <c r="E137" s="2" t="s">
        <v>217</v>
      </c>
      <c r="F137" s="2" t="s">
        <v>218</v>
      </c>
      <c r="G137" s="2" t="s">
        <v>219</v>
      </c>
      <c r="H137" s="22">
        <v>42682.39</v>
      </c>
      <c r="I137" s="23">
        <v>42682.39</v>
      </c>
      <c r="J137" s="23">
        <v>23183.6</v>
      </c>
      <c r="K137" s="2"/>
      <c r="L137" s="23">
        <v>19498.79</v>
      </c>
      <c r="M137" s="2"/>
      <c r="N137" s="23"/>
      <c r="O137" s="23"/>
      <c r="P137" s="2"/>
      <c r="Q137" s="23"/>
      <c r="R137" s="23"/>
      <c r="S137" s="23"/>
      <c r="T137" s="23"/>
      <c r="U137" s="23"/>
      <c r="V137" s="23"/>
      <c r="W137" s="23"/>
    </row>
    <row customHeight="1" ht="20.25">
      <c r="A138" s="2">
        <f>"       "&amp;"玉溪市玉白顶自然保护区管护局"</f>
      </c>
      <c r="B138" s="2" t="s">
        <v>343</v>
      </c>
      <c r="C138" s="2" t="s">
        <v>206</v>
      </c>
      <c r="D138" s="2" t="s">
        <v>128</v>
      </c>
      <c r="E138" s="2" t="s">
        <v>202</v>
      </c>
      <c r="F138" s="2" t="s">
        <v>218</v>
      </c>
      <c r="G138" s="2" t="s">
        <v>219</v>
      </c>
      <c r="H138" s="22">
        <v>11405.06</v>
      </c>
      <c r="I138" s="23">
        <v>11405.06</v>
      </c>
      <c r="J138" s="23">
        <v>2851.27</v>
      </c>
      <c r="K138" s="2"/>
      <c r="L138" s="23">
        <v>8553.79</v>
      </c>
      <c r="M138" s="2"/>
      <c r="N138" s="23"/>
      <c r="O138" s="23"/>
      <c r="P138" s="2"/>
      <c r="Q138" s="23"/>
      <c r="R138" s="23"/>
      <c r="S138" s="23"/>
      <c r="T138" s="23"/>
      <c r="U138" s="23"/>
      <c r="V138" s="23"/>
      <c r="W138" s="23"/>
    </row>
    <row customHeight="1" ht="20.25">
      <c r="A139" s="2">
        <f>"       "&amp;"玉溪市玉白顶自然保护区管护局"</f>
      </c>
      <c r="B139" s="2" t="s">
        <v>344</v>
      </c>
      <c r="C139" s="2" t="s">
        <v>221</v>
      </c>
      <c r="D139" s="2" t="s">
        <v>142</v>
      </c>
      <c r="E139" s="2" t="s">
        <v>221</v>
      </c>
      <c r="F139" s="2" t="s">
        <v>222</v>
      </c>
      <c r="G139" s="2" t="s">
        <v>221</v>
      </c>
      <c r="H139" s="22">
        <v>210192</v>
      </c>
      <c r="I139" s="23">
        <v>210192</v>
      </c>
      <c r="J139" s="23">
        <v>52548</v>
      </c>
      <c r="K139" s="2"/>
      <c r="L139" s="23">
        <v>157644</v>
      </c>
      <c r="M139" s="2"/>
      <c r="N139" s="23"/>
      <c r="O139" s="23"/>
      <c r="P139" s="2"/>
      <c r="Q139" s="23"/>
      <c r="R139" s="23"/>
      <c r="S139" s="23"/>
      <c r="T139" s="23"/>
      <c r="U139" s="23"/>
      <c r="V139" s="23"/>
      <c r="W139" s="23"/>
    </row>
    <row customHeight="1" ht="20.25">
      <c r="A140" s="2">
        <f>"       "&amp;"玉溪市玉白顶自然保护区管护局"</f>
      </c>
      <c r="B140" s="2" t="s">
        <v>345</v>
      </c>
      <c r="C140" s="2" t="s">
        <v>224</v>
      </c>
      <c r="D140" s="2" t="s">
        <v>100</v>
      </c>
      <c r="E140" s="2" t="s">
        <v>228</v>
      </c>
      <c r="F140" s="2" t="s">
        <v>226</v>
      </c>
      <c r="G140" s="2" t="s">
        <v>227</v>
      </c>
      <c r="H140" s="22">
        <v>792000</v>
      </c>
      <c r="I140" s="23">
        <v>792000</v>
      </c>
      <c r="J140" s="23">
        <v>158400</v>
      </c>
      <c r="K140" s="2"/>
      <c r="L140" s="23">
        <v>633600</v>
      </c>
      <c r="M140" s="2"/>
      <c r="N140" s="23"/>
      <c r="O140" s="23"/>
      <c r="P140" s="2"/>
      <c r="Q140" s="23"/>
      <c r="R140" s="23"/>
      <c r="S140" s="23"/>
      <c r="T140" s="23"/>
      <c r="U140" s="23"/>
      <c r="V140" s="23"/>
      <c r="W140" s="23"/>
    </row>
    <row customHeight="1" ht="20.25">
      <c r="A141" s="2">
        <f>"       "&amp;"玉溪市玉白顶自然保护区管护局"</f>
      </c>
      <c r="B141" s="2" t="s">
        <v>346</v>
      </c>
      <c r="C141" s="2" t="s">
        <v>234</v>
      </c>
      <c r="D141" s="2" t="s">
        <v>128</v>
      </c>
      <c r="E141" s="2" t="s">
        <v>202</v>
      </c>
      <c r="F141" s="2" t="s">
        <v>235</v>
      </c>
      <c r="G141" s="2" t="s">
        <v>236</v>
      </c>
      <c r="H141" s="22">
        <v>108300</v>
      </c>
      <c r="I141" s="23">
        <v>108300</v>
      </c>
      <c r="J141" s="23"/>
      <c r="K141" s="2"/>
      <c r="L141" s="23">
        <v>108300</v>
      </c>
      <c r="M141" s="2"/>
      <c r="N141" s="23"/>
      <c r="O141" s="23"/>
      <c r="P141" s="2"/>
      <c r="Q141" s="23"/>
      <c r="R141" s="23"/>
      <c r="S141" s="23"/>
      <c r="T141" s="23"/>
      <c r="U141" s="23"/>
      <c r="V141" s="23"/>
      <c r="W141" s="23"/>
    </row>
    <row customHeight="1" ht="20.25">
      <c r="A142" s="2">
        <f>"       "&amp;"玉溪市玉白顶自然保护区管护局"</f>
      </c>
      <c r="B142" s="2" t="s">
        <v>347</v>
      </c>
      <c r="C142" s="2" t="s">
        <v>242</v>
      </c>
      <c r="D142" s="2" t="s">
        <v>128</v>
      </c>
      <c r="E142" s="2" t="s">
        <v>202</v>
      </c>
      <c r="F142" s="2" t="s">
        <v>243</v>
      </c>
      <c r="G142" s="2" t="s">
        <v>242</v>
      </c>
      <c r="H142" s="22">
        <v>44286</v>
      </c>
      <c r="I142" s="23">
        <v>44286</v>
      </c>
      <c r="J142" s="23"/>
      <c r="K142" s="2"/>
      <c r="L142" s="23">
        <v>44286</v>
      </c>
      <c r="M142" s="2"/>
      <c r="N142" s="23"/>
      <c r="O142" s="23"/>
      <c r="P142" s="2"/>
      <c r="Q142" s="23"/>
      <c r="R142" s="23"/>
      <c r="S142" s="23"/>
      <c r="T142" s="23"/>
      <c r="U142" s="23"/>
      <c r="V142" s="23"/>
      <c r="W142" s="23"/>
    </row>
    <row customHeight="1" ht="20.25">
      <c r="A143" s="2">
        <f>"       "&amp;"玉溪市玉白顶自然保护区管护局"</f>
      </c>
      <c r="B143" s="2" t="s">
        <v>348</v>
      </c>
      <c r="C143" s="2" t="s">
        <v>245</v>
      </c>
      <c r="D143" s="2" t="s">
        <v>100</v>
      </c>
      <c r="E143" s="2" t="s">
        <v>228</v>
      </c>
      <c r="F143" s="2" t="s">
        <v>246</v>
      </c>
      <c r="G143" s="2" t="s">
        <v>247</v>
      </c>
      <c r="H143" s="22">
        <v>18000</v>
      </c>
      <c r="I143" s="23">
        <v>18000</v>
      </c>
      <c r="J143" s="23"/>
      <c r="K143" s="2"/>
      <c r="L143" s="23">
        <v>18000</v>
      </c>
      <c r="M143" s="2"/>
      <c r="N143" s="23"/>
      <c r="O143" s="23"/>
      <c r="P143" s="2"/>
      <c r="Q143" s="23"/>
      <c r="R143" s="23"/>
      <c r="S143" s="23"/>
      <c r="T143" s="23"/>
      <c r="U143" s="23"/>
      <c r="V143" s="23"/>
      <c r="W143" s="23"/>
    </row>
    <row customHeight="1" ht="20.25">
      <c r="A144" s="2">
        <f>"       "&amp;"玉溪市玉白顶自然保护区管护局"</f>
      </c>
      <c r="B144" s="2" t="s">
        <v>348</v>
      </c>
      <c r="C144" s="2" t="s">
        <v>245</v>
      </c>
      <c r="D144" s="2" t="s">
        <v>128</v>
      </c>
      <c r="E144" s="2" t="s">
        <v>202</v>
      </c>
      <c r="F144" s="2" t="s">
        <v>248</v>
      </c>
      <c r="G144" s="2" t="s">
        <v>249</v>
      </c>
      <c r="H144" s="22">
        <v>12985</v>
      </c>
      <c r="I144" s="23">
        <v>12985</v>
      </c>
      <c r="J144" s="23"/>
      <c r="K144" s="2"/>
      <c r="L144" s="23">
        <v>12985</v>
      </c>
      <c r="M144" s="2"/>
      <c r="N144" s="23"/>
      <c r="O144" s="23"/>
      <c r="P144" s="2"/>
      <c r="Q144" s="23"/>
      <c r="R144" s="23"/>
      <c r="S144" s="23"/>
      <c r="T144" s="23"/>
      <c r="U144" s="23"/>
      <c r="V144" s="23"/>
      <c r="W144" s="23"/>
    </row>
    <row customHeight="1" ht="20.25">
      <c r="A145" s="2">
        <f>"       "&amp;"玉溪市玉白顶自然保护区管护局"</f>
      </c>
      <c r="B145" s="2" t="s">
        <v>348</v>
      </c>
      <c r="C145" s="2" t="s">
        <v>245</v>
      </c>
      <c r="D145" s="2" t="s">
        <v>128</v>
      </c>
      <c r="E145" s="2" t="s">
        <v>202</v>
      </c>
      <c r="F145" s="2" t="s">
        <v>250</v>
      </c>
      <c r="G145" s="2" t="s">
        <v>251</v>
      </c>
      <c r="H145" s="22">
        <v>20000</v>
      </c>
      <c r="I145" s="23">
        <v>20000</v>
      </c>
      <c r="J145" s="23"/>
      <c r="K145" s="2"/>
      <c r="L145" s="23">
        <v>20000</v>
      </c>
      <c r="M145" s="2"/>
      <c r="N145" s="23"/>
      <c r="O145" s="23"/>
      <c r="P145" s="2"/>
      <c r="Q145" s="23"/>
      <c r="R145" s="23"/>
      <c r="S145" s="23"/>
      <c r="T145" s="23"/>
      <c r="U145" s="23"/>
      <c r="V145" s="23"/>
      <c r="W145" s="23"/>
    </row>
    <row customHeight="1" ht="20.25">
      <c r="A146" s="2">
        <f>"       "&amp;"玉溪市玉白顶自然保护区管护局"</f>
      </c>
      <c r="B146" s="2" t="s">
        <v>348</v>
      </c>
      <c r="C146" s="2" t="s">
        <v>245</v>
      </c>
      <c r="D146" s="2" t="s">
        <v>128</v>
      </c>
      <c r="E146" s="2" t="s">
        <v>202</v>
      </c>
      <c r="F146" s="2" t="s">
        <v>252</v>
      </c>
      <c r="G146" s="2" t="s">
        <v>253</v>
      </c>
      <c r="H146" s="22">
        <v>30000</v>
      </c>
      <c r="I146" s="23">
        <v>30000</v>
      </c>
      <c r="J146" s="23"/>
      <c r="K146" s="2"/>
      <c r="L146" s="23">
        <v>30000</v>
      </c>
      <c r="M146" s="2"/>
      <c r="N146" s="23"/>
      <c r="O146" s="23"/>
      <c r="P146" s="2"/>
      <c r="Q146" s="23"/>
      <c r="R146" s="23"/>
      <c r="S146" s="23"/>
      <c r="T146" s="23"/>
      <c r="U146" s="23"/>
      <c r="V146" s="23"/>
      <c r="W146" s="23"/>
    </row>
    <row customHeight="1" ht="20.25">
      <c r="A147" s="2">
        <f>"       "&amp;"玉溪市玉白顶自然保护区管护局"</f>
      </c>
      <c r="B147" s="2" t="s">
        <v>348</v>
      </c>
      <c r="C147" s="2" t="s">
        <v>245</v>
      </c>
      <c r="D147" s="2" t="s">
        <v>128</v>
      </c>
      <c r="E147" s="2" t="s">
        <v>202</v>
      </c>
      <c r="F147" s="2" t="s">
        <v>315</v>
      </c>
      <c r="G147" s="2" t="s">
        <v>316</v>
      </c>
      <c r="H147" s="22">
        <v>800</v>
      </c>
      <c r="I147" s="23">
        <v>800</v>
      </c>
      <c r="J147" s="23"/>
      <c r="K147" s="2"/>
      <c r="L147" s="23">
        <v>800</v>
      </c>
      <c r="M147" s="2"/>
      <c r="N147" s="23"/>
      <c r="O147" s="23"/>
      <c r="P147" s="2"/>
      <c r="Q147" s="23"/>
      <c r="R147" s="23"/>
      <c r="S147" s="23"/>
      <c r="T147" s="23"/>
      <c r="U147" s="23"/>
      <c r="V147" s="23"/>
      <c r="W147" s="23"/>
    </row>
    <row customHeight="1" ht="20.25">
      <c r="A148" s="2">
        <f>"       "&amp;"玉溪市玉白顶自然保护区管护局"</f>
      </c>
      <c r="B148" s="2" t="s">
        <v>348</v>
      </c>
      <c r="C148" s="2" t="s">
        <v>245</v>
      </c>
      <c r="D148" s="2" t="s">
        <v>128</v>
      </c>
      <c r="E148" s="2" t="s">
        <v>202</v>
      </c>
      <c r="F148" s="2" t="s">
        <v>262</v>
      </c>
      <c r="G148" s="2" t="s">
        <v>263</v>
      </c>
      <c r="H148" s="22">
        <v>24000</v>
      </c>
      <c r="I148" s="23">
        <v>24000</v>
      </c>
      <c r="J148" s="23"/>
      <c r="K148" s="2"/>
      <c r="L148" s="23">
        <v>24000</v>
      </c>
      <c r="M148" s="2"/>
      <c r="N148" s="23"/>
      <c r="O148" s="23"/>
      <c r="P148" s="2"/>
      <c r="Q148" s="23"/>
      <c r="R148" s="23"/>
      <c r="S148" s="23"/>
      <c r="T148" s="23"/>
      <c r="U148" s="23"/>
      <c r="V148" s="23"/>
      <c r="W148" s="23"/>
    </row>
    <row customHeight="1" ht="20.25">
      <c r="A149" s="2">
        <f>"       "&amp;"玉溪市玉白顶自然保护区管护局"</f>
      </c>
      <c r="B149" s="2" t="s">
        <v>348</v>
      </c>
      <c r="C149" s="2" t="s">
        <v>245</v>
      </c>
      <c r="D149" s="2" t="s">
        <v>128</v>
      </c>
      <c r="E149" s="2" t="s">
        <v>202</v>
      </c>
      <c r="F149" s="2" t="s">
        <v>349</v>
      </c>
      <c r="G149" s="2" t="s">
        <v>350</v>
      </c>
      <c r="H149" s="22">
        <v>9615</v>
      </c>
      <c r="I149" s="23">
        <v>9615</v>
      </c>
      <c r="J149" s="23"/>
      <c r="K149" s="2"/>
      <c r="L149" s="23">
        <v>9615</v>
      </c>
      <c r="M149" s="2"/>
      <c r="N149" s="23"/>
      <c r="O149" s="23"/>
      <c r="P149" s="2"/>
      <c r="Q149" s="23"/>
      <c r="R149" s="23"/>
      <c r="S149" s="23"/>
      <c r="T149" s="23"/>
      <c r="U149" s="23"/>
      <c r="V149" s="23"/>
      <c r="W149" s="23"/>
    </row>
    <row customHeight="1" ht="20.25">
      <c r="A150" s="2">
        <f>"       "&amp;"玉溪市玉白顶自然保护区管护局"</f>
      </c>
      <c r="B150" s="2" t="s">
        <v>348</v>
      </c>
      <c r="C150" s="2" t="s">
        <v>245</v>
      </c>
      <c r="D150" s="2" t="s">
        <v>128</v>
      </c>
      <c r="E150" s="2" t="s">
        <v>202</v>
      </c>
      <c r="F150" s="2" t="s">
        <v>266</v>
      </c>
      <c r="G150" s="2" t="s">
        <v>267</v>
      </c>
      <c r="H150" s="22">
        <v>21000</v>
      </c>
      <c r="I150" s="23">
        <v>21000</v>
      </c>
      <c r="J150" s="23"/>
      <c r="K150" s="2"/>
      <c r="L150" s="23">
        <v>21000</v>
      </c>
      <c r="M150" s="2"/>
      <c r="N150" s="23"/>
      <c r="O150" s="23"/>
      <c r="P150" s="2"/>
      <c r="Q150" s="23"/>
      <c r="R150" s="23"/>
      <c r="S150" s="23"/>
      <c r="T150" s="23"/>
      <c r="U150" s="23"/>
      <c r="V150" s="23"/>
      <c r="W150" s="23"/>
    </row>
    <row customHeight="1" ht="20.25">
      <c r="A151" s="2">
        <f>"       "&amp;"玉溪市玉白顶自然保护区管护局"</f>
      </c>
      <c r="B151" s="2" t="s">
        <v>348</v>
      </c>
      <c r="C151" s="2" t="s">
        <v>245</v>
      </c>
      <c r="D151" s="2" t="s">
        <v>128</v>
      </c>
      <c r="E151" s="2" t="s">
        <v>202</v>
      </c>
      <c r="F151" s="2" t="s">
        <v>246</v>
      </c>
      <c r="G151" s="2" t="s">
        <v>247</v>
      </c>
      <c r="H151" s="22">
        <v>13000</v>
      </c>
      <c r="I151" s="23">
        <v>13000</v>
      </c>
      <c r="J151" s="23"/>
      <c r="K151" s="2"/>
      <c r="L151" s="23">
        <v>13000</v>
      </c>
      <c r="M151" s="2"/>
      <c r="N151" s="23"/>
      <c r="O151" s="23"/>
      <c r="P151" s="2"/>
      <c r="Q151" s="23"/>
      <c r="R151" s="23"/>
      <c r="S151" s="23"/>
      <c r="T151" s="23"/>
      <c r="U151" s="23"/>
      <c r="V151" s="23"/>
      <c r="W151" s="23"/>
    </row>
    <row customHeight="1" ht="20.25">
      <c r="A152" s="2">
        <f>"       "&amp;"玉溪市玉白顶自然保护区管护局"</f>
      </c>
      <c r="B152" s="2" t="s">
        <v>351</v>
      </c>
      <c r="C152" s="2" t="s">
        <v>169</v>
      </c>
      <c r="D152" s="2" t="s">
        <v>128</v>
      </c>
      <c r="E152" s="2" t="s">
        <v>202</v>
      </c>
      <c r="F152" s="2" t="s">
        <v>269</v>
      </c>
      <c r="G152" s="2" t="s">
        <v>169</v>
      </c>
      <c r="H152" s="22">
        <v>1500</v>
      </c>
      <c r="I152" s="23">
        <v>1500</v>
      </c>
      <c r="J152" s="23"/>
      <c r="K152" s="2"/>
      <c r="L152" s="23">
        <v>1500</v>
      </c>
      <c r="M152" s="2"/>
      <c r="N152" s="23"/>
      <c r="O152" s="23"/>
      <c r="P152" s="2"/>
      <c r="Q152" s="23"/>
      <c r="R152" s="23"/>
      <c r="S152" s="23"/>
      <c r="T152" s="23"/>
      <c r="U152" s="23"/>
      <c r="V152" s="23"/>
      <c r="W152" s="23"/>
    </row>
    <row customHeight="1" ht="20.25">
      <c r="A153" s="2">
        <f>"       "&amp;"玉溪市玉白顶自然保护区管护局"</f>
      </c>
      <c r="B153" s="2" t="s">
        <v>352</v>
      </c>
      <c r="C153" s="2" t="s">
        <v>334</v>
      </c>
      <c r="D153" s="2" t="s">
        <v>128</v>
      </c>
      <c r="E153" s="2" t="s">
        <v>202</v>
      </c>
      <c r="F153" s="2" t="s">
        <v>335</v>
      </c>
      <c r="G153" s="2" t="s">
        <v>230</v>
      </c>
      <c r="H153" s="22">
        <v>2799200</v>
      </c>
      <c r="I153" s="23">
        <v>2799200</v>
      </c>
      <c r="J153" s="23"/>
      <c r="K153" s="2"/>
      <c r="L153" s="23">
        <v>2799200</v>
      </c>
      <c r="M153" s="2"/>
      <c r="N153" s="23"/>
      <c r="O153" s="23"/>
      <c r="P153" s="2"/>
      <c r="Q153" s="23"/>
      <c r="R153" s="23"/>
      <c r="S153" s="23"/>
      <c r="T153" s="23"/>
      <c r="U153" s="23"/>
      <c r="V153" s="23"/>
      <c r="W153" s="23"/>
    </row>
    <row customHeight="1" ht="20.25">
      <c r="A154" s="2">
        <f>"       "&amp;"玉溪市玉白顶自然保护区管护局"</f>
      </c>
      <c r="B154" s="2" t="s">
        <v>353</v>
      </c>
      <c r="C154" s="2" t="s">
        <v>320</v>
      </c>
      <c r="D154" s="2" t="s">
        <v>128</v>
      </c>
      <c r="E154" s="2" t="s">
        <v>202</v>
      </c>
      <c r="F154" s="2" t="s">
        <v>203</v>
      </c>
      <c r="G154" s="2" t="s">
        <v>204</v>
      </c>
      <c r="H154" s="22">
        <v>642200</v>
      </c>
      <c r="I154" s="23">
        <v>642200</v>
      </c>
      <c r="J154" s="23">
        <v>160550</v>
      </c>
      <c r="K154" s="2"/>
      <c r="L154" s="23">
        <v>481650</v>
      </c>
      <c r="M154" s="2"/>
      <c r="N154" s="23"/>
      <c r="O154" s="23"/>
      <c r="P154" s="2"/>
      <c r="Q154" s="23"/>
      <c r="R154" s="23"/>
      <c r="S154" s="23"/>
      <c r="T154" s="23"/>
      <c r="U154" s="23"/>
      <c r="V154" s="23"/>
      <c r="W154" s="23"/>
    </row>
    <row customHeight="1" ht="20.25">
      <c r="A155" s="2">
        <f>"       "&amp;"玉溪市玉白顶自然保护区管护局"</f>
      </c>
      <c r="B155" s="2" t="s">
        <v>354</v>
      </c>
      <c r="C155" s="2" t="s">
        <v>283</v>
      </c>
      <c r="D155" s="2" t="s">
        <v>128</v>
      </c>
      <c r="E155" s="2" t="s">
        <v>202</v>
      </c>
      <c r="F155" s="2" t="s">
        <v>203</v>
      </c>
      <c r="G155" s="2" t="s">
        <v>204</v>
      </c>
      <c r="H155" s="22">
        <v>325000</v>
      </c>
      <c r="I155" s="23">
        <v>325000</v>
      </c>
      <c r="J155" s="23"/>
      <c r="K155" s="2"/>
      <c r="L155" s="23">
        <v>325000</v>
      </c>
      <c r="M155" s="2"/>
      <c r="N155" s="23"/>
      <c r="O155" s="23"/>
      <c r="P155" s="2"/>
      <c r="Q155" s="23"/>
      <c r="R155" s="23"/>
      <c r="S155" s="23"/>
      <c r="T155" s="23"/>
      <c r="U155" s="23"/>
      <c r="V155" s="23"/>
      <c r="W155" s="23"/>
    </row>
    <row customHeight="1" ht="20.25">
      <c r="A156" s="2">
        <f>"       "&amp;"玉溪市玉白顶自然保护区管护局"</f>
      </c>
      <c r="B156" s="2" t="s">
        <v>355</v>
      </c>
      <c r="C156" s="2" t="s">
        <v>356</v>
      </c>
      <c r="D156" s="2" t="s">
        <v>104</v>
      </c>
      <c r="E156" s="2" t="s">
        <v>286</v>
      </c>
      <c r="F156" s="2" t="s">
        <v>226</v>
      </c>
      <c r="G156" s="2" t="s">
        <v>227</v>
      </c>
      <c r="H156" s="22">
        <v>46548</v>
      </c>
      <c r="I156" s="23">
        <v>46548</v>
      </c>
      <c r="J156" s="23"/>
      <c r="K156" s="2"/>
      <c r="L156" s="23">
        <v>46548</v>
      </c>
      <c r="M156" s="2"/>
      <c r="N156" s="23"/>
      <c r="O156" s="23"/>
      <c r="P156" s="2"/>
      <c r="Q156" s="23"/>
      <c r="R156" s="23"/>
      <c r="S156" s="23"/>
      <c r="T156" s="23"/>
      <c r="U156" s="23"/>
      <c r="V156" s="23"/>
      <c r="W156" s="23"/>
    </row>
    <row customHeight="1" ht="20.25">
      <c r="A157" s="24" t="s">
        <v>66</v>
      </c>
      <c r="B157" s="2"/>
      <c r="C157" s="2"/>
      <c r="D157" s="2"/>
      <c r="E157" s="2"/>
      <c r="F157" s="2"/>
      <c r="G157" s="2"/>
      <c r="H157" s="22">
        <v>10250775.5</v>
      </c>
      <c r="I157" s="23">
        <v>10250775.5</v>
      </c>
      <c r="J157" s="23">
        <v>1683036.29</v>
      </c>
      <c r="K157" s="2"/>
      <c r="L157" s="23">
        <v>8567739.21</v>
      </c>
      <c r="M157" s="2"/>
      <c r="N157" s="23"/>
      <c r="O157" s="23"/>
      <c r="P157" s="2"/>
      <c r="Q157" s="23"/>
      <c r="R157" s="23"/>
      <c r="S157" s="23"/>
      <c r="T157" s="23"/>
      <c r="U157" s="23"/>
      <c r="V157" s="23"/>
      <c r="W157" s="23"/>
    </row>
    <row customHeight="1" ht="20.25">
      <c r="A158" s="2">
        <f>"       "&amp;"云南元江国家级自然保护区管护局"</f>
      </c>
      <c r="B158" s="2" t="s">
        <v>357</v>
      </c>
      <c r="C158" s="2" t="s">
        <v>201</v>
      </c>
      <c r="D158" s="2" t="s">
        <v>128</v>
      </c>
      <c r="E158" s="2" t="s">
        <v>202</v>
      </c>
      <c r="F158" s="2" t="s">
        <v>195</v>
      </c>
      <c r="G158" s="2" t="s">
        <v>196</v>
      </c>
      <c r="H158" s="22">
        <v>1901580</v>
      </c>
      <c r="I158" s="23">
        <v>1901580</v>
      </c>
      <c r="J158" s="23">
        <v>475395</v>
      </c>
      <c r="K158" s="2"/>
      <c r="L158" s="23">
        <v>1426185</v>
      </c>
      <c r="M158" s="2"/>
      <c r="N158" s="23"/>
      <c r="O158" s="23"/>
      <c r="P158" s="2"/>
      <c r="Q158" s="23"/>
      <c r="R158" s="23"/>
      <c r="S158" s="23"/>
      <c r="T158" s="23"/>
      <c r="U158" s="23"/>
      <c r="V158" s="23"/>
      <c r="W158" s="23"/>
    </row>
    <row customHeight="1" ht="20.25">
      <c r="A159" s="2">
        <f>"       "&amp;"云南元江国家级自然保护区管护局"</f>
      </c>
      <c r="B159" s="2" t="s">
        <v>357</v>
      </c>
      <c r="C159" s="2" t="s">
        <v>201</v>
      </c>
      <c r="D159" s="2" t="s">
        <v>128</v>
      </c>
      <c r="E159" s="2" t="s">
        <v>202</v>
      </c>
      <c r="F159" s="2" t="s">
        <v>197</v>
      </c>
      <c r="G159" s="2" t="s">
        <v>198</v>
      </c>
      <c r="H159" s="22">
        <v>260040</v>
      </c>
      <c r="I159" s="23">
        <v>260040</v>
      </c>
      <c r="J159" s="23">
        <v>65010</v>
      </c>
      <c r="K159" s="2"/>
      <c r="L159" s="23">
        <v>195030</v>
      </c>
      <c r="M159" s="2"/>
      <c r="N159" s="23"/>
      <c r="O159" s="23"/>
      <c r="P159" s="2"/>
      <c r="Q159" s="23"/>
      <c r="R159" s="23"/>
      <c r="S159" s="23"/>
      <c r="T159" s="23"/>
      <c r="U159" s="23"/>
      <c r="V159" s="23"/>
      <c r="W159" s="23"/>
    </row>
    <row customHeight="1" ht="20.25">
      <c r="A160" s="2">
        <f>"       "&amp;"云南元江国家级自然保护区管护局"</f>
      </c>
      <c r="B160" s="2" t="s">
        <v>357</v>
      </c>
      <c r="C160" s="2" t="s">
        <v>201</v>
      </c>
      <c r="D160" s="2" t="s">
        <v>128</v>
      </c>
      <c r="E160" s="2" t="s">
        <v>202</v>
      </c>
      <c r="F160" s="2" t="s">
        <v>203</v>
      </c>
      <c r="G160" s="2" t="s">
        <v>204</v>
      </c>
      <c r="H160" s="22">
        <v>523200</v>
      </c>
      <c r="I160" s="23">
        <v>523200</v>
      </c>
      <c r="J160" s="23">
        <v>130800</v>
      </c>
      <c r="K160" s="2"/>
      <c r="L160" s="23">
        <v>392400</v>
      </c>
      <c r="M160" s="2"/>
      <c r="N160" s="23"/>
      <c r="O160" s="23"/>
      <c r="P160" s="2"/>
      <c r="Q160" s="23"/>
      <c r="R160" s="23"/>
      <c r="S160" s="23"/>
      <c r="T160" s="23"/>
      <c r="U160" s="23"/>
      <c r="V160" s="23"/>
      <c r="W160" s="23"/>
    </row>
    <row customHeight="1" ht="20.25">
      <c r="A161" s="2">
        <f>"       "&amp;"云南元江国家级自然保护区管护局"</f>
      </c>
      <c r="B161" s="2" t="s">
        <v>357</v>
      </c>
      <c r="C161" s="2" t="s">
        <v>201</v>
      </c>
      <c r="D161" s="2" t="s">
        <v>143</v>
      </c>
      <c r="E161" s="2" t="s">
        <v>199</v>
      </c>
      <c r="F161" s="2" t="s">
        <v>197</v>
      </c>
      <c r="G161" s="2" t="s">
        <v>198</v>
      </c>
      <c r="H161" s="22">
        <v>6468</v>
      </c>
      <c r="I161" s="23">
        <v>6468</v>
      </c>
      <c r="J161" s="23">
        <v>1617</v>
      </c>
      <c r="K161" s="2"/>
      <c r="L161" s="23">
        <v>4851</v>
      </c>
      <c r="M161" s="2"/>
      <c r="N161" s="23"/>
      <c r="O161" s="23"/>
      <c r="P161" s="2"/>
      <c r="Q161" s="23"/>
      <c r="R161" s="23"/>
      <c r="S161" s="23"/>
      <c r="T161" s="23"/>
      <c r="U161" s="23"/>
      <c r="V161" s="23"/>
      <c r="W161" s="23"/>
    </row>
    <row customHeight="1" ht="20.25">
      <c r="A162" s="2">
        <f>"       "&amp;"云南元江国家级自然保护区管护局"</f>
      </c>
      <c r="B162" s="2" t="s">
        <v>358</v>
      </c>
      <c r="C162" s="2" t="s">
        <v>206</v>
      </c>
      <c r="D162" s="2" t="s">
        <v>101</v>
      </c>
      <c r="E162" s="2" t="s">
        <v>207</v>
      </c>
      <c r="F162" s="2" t="s">
        <v>208</v>
      </c>
      <c r="G162" s="2" t="s">
        <v>209</v>
      </c>
      <c r="H162" s="22">
        <v>698206.08</v>
      </c>
      <c r="I162" s="23">
        <v>698206.08</v>
      </c>
      <c r="J162" s="23">
        <v>174551.52</v>
      </c>
      <c r="K162" s="2"/>
      <c r="L162" s="23">
        <v>523654.56</v>
      </c>
      <c r="M162" s="2"/>
      <c r="N162" s="23"/>
      <c r="O162" s="23"/>
      <c r="P162" s="2"/>
      <c r="Q162" s="23"/>
      <c r="R162" s="23"/>
      <c r="S162" s="23"/>
      <c r="T162" s="23"/>
      <c r="U162" s="23"/>
      <c r="V162" s="23"/>
      <c r="W162" s="23"/>
    </row>
    <row customHeight="1" ht="20.25">
      <c r="A163" s="2">
        <f>"       "&amp;"云南元江国家级自然保护区管护局"</f>
      </c>
      <c r="B163" s="2" t="s">
        <v>358</v>
      </c>
      <c r="C163" s="2" t="s">
        <v>206</v>
      </c>
      <c r="D163" s="2" t="s">
        <v>108</v>
      </c>
      <c r="E163" s="2" t="s">
        <v>213</v>
      </c>
      <c r="F163" s="2" t="s">
        <v>211</v>
      </c>
      <c r="G163" s="2" t="s">
        <v>212</v>
      </c>
      <c r="H163" s="22">
        <v>362194.4</v>
      </c>
      <c r="I163" s="23">
        <v>362194.4</v>
      </c>
      <c r="J163" s="23">
        <v>90548.6</v>
      </c>
      <c r="K163" s="2"/>
      <c r="L163" s="23">
        <v>271645.8</v>
      </c>
      <c r="M163" s="2"/>
      <c r="N163" s="23"/>
      <c r="O163" s="23"/>
      <c r="P163" s="2"/>
      <c r="Q163" s="23"/>
      <c r="R163" s="23"/>
      <c r="S163" s="23"/>
      <c r="T163" s="23"/>
      <c r="U163" s="23"/>
      <c r="V163" s="23"/>
      <c r="W163" s="23"/>
    </row>
    <row customHeight="1" ht="20.25">
      <c r="A164" s="2">
        <f>"       "&amp;"云南元江国家级自然保护区管护局"</f>
      </c>
      <c r="B164" s="2" t="s">
        <v>358</v>
      </c>
      <c r="C164" s="2" t="s">
        <v>206</v>
      </c>
      <c r="D164" s="2" t="s">
        <v>109</v>
      </c>
      <c r="E164" s="2" t="s">
        <v>214</v>
      </c>
      <c r="F164" s="2" t="s">
        <v>215</v>
      </c>
      <c r="G164" s="2" t="s">
        <v>216</v>
      </c>
      <c r="H164" s="22">
        <v>282989.4</v>
      </c>
      <c r="I164" s="23">
        <v>282989.4</v>
      </c>
      <c r="J164" s="23">
        <v>70747.35</v>
      </c>
      <c r="K164" s="2"/>
      <c r="L164" s="23">
        <v>212242.05</v>
      </c>
      <c r="M164" s="2"/>
      <c r="N164" s="23"/>
      <c r="O164" s="23"/>
      <c r="P164" s="2"/>
      <c r="Q164" s="23"/>
      <c r="R164" s="23"/>
      <c r="S164" s="23"/>
      <c r="T164" s="23"/>
      <c r="U164" s="23"/>
      <c r="V164" s="23"/>
      <c r="W164" s="23"/>
    </row>
    <row customHeight="1" ht="20.25">
      <c r="A165" s="2">
        <f>"       "&amp;"云南元江国家级自然保护区管护局"</f>
      </c>
      <c r="B165" s="2" t="s">
        <v>358</v>
      </c>
      <c r="C165" s="2" t="s">
        <v>206</v>
      </c>
      <c r="D165" s="2" t="s">
        <v>110</v>
      </c>
      <c r="E165" s="2" t="s">
        <v>217</v>
      </c>
      <c r="F165" s="2" t="s">
        <v>218</v>
      </c>
      <c r="G165" s="2" t="s">
        <v>219</v>
      </c>
      <c r="H165" s="22">
        <v>37291.53</v>
      </c>
      <c r="I165" s="23">
        <v>37291.53</v>
      </c>
      <c r="J165" s="23">
        <v>23872.88</v>
      </c>
      <c r="K165" s="2"/>
      <c r="L165" s="23">
        <v>13418.65</v>
      </c>
      <c r="M165" s="2"/>
      <c r="N165" s="23"/>
      <c r="O165" s="23"/>
      <c r="P165" s="2"/>
      <c r="Q165" s="23"/>
      <c r="R165" s="23"/>
      <c r="S165" s="23"/>
      <c r="T165" s="23"/>
      <c r="U165" s="23"/>
      <c r="V165" s="23"/>
      <c r="W165" s="23"/>
    </row>
    <row customHeight="1" ht="20.25">
      <c r="A166" s="2">
        <f>"       "&amp;"云南元江国家级自然保护区管护局"</f>
      </c>
      <c r="B166" s="2" t="s">
        <v>358</v>
      </c>
      <c r="C166" s="2" t="s">
        <v>206</v>
      </c>
      <c r="D166" s="2" t="s">
        <v>128</v>
      </c>
      <c r="E166" s="2" t="s">
        <v>202</v>
      </c>
      <c r="F166" s="2" t="s">
        <v>218</v>
      </c>
      <c r="G166" s="2" t="s">
        <v>219</v>
      </c>
      <c r="H166" s="22">
        <v>31655.77</v>
      </c>
      <c r="I166" s="23">
        <v>31655.77</v>
      </c>
      <c r="J166" s="23">
        <v>7913.94</v>
      </c>
      <c r="K166" s="2"/>
      <c r="L166" s="23">
        <v>23741.83</v>
      </c>
      <c r="M166" s="2"/>
      <c r="N166" s="23"/>
      <c r="O166" s="23"/>
      <c r="P166" s="2"/>
      <c r="Q166" s="23"/>
      <c r="R166" s="23"/>
      <c r="S166" s="23"/>
      <c r="T166" s="23"/>
      <c r="U166" s="23"/>
      <c r="V166" s="23"/>
      <c r="W166" s="23"/>
    </row>
    <row customHeight="1" ht="20.25">
      <c r="A167" s="2">
        <f>"       "&amp;"云南元江国家级自然保护区管护局"</f>
      </c>
      <c r="B167" s="2" t="s">
        <v>359</v>
      </c>
      <c r="C167" s="2" t="s">
        <v>221</v>
      </c>
      <c r="D167" s="2" t="s">
        <v>142</v>
      </c>
      <c r="E167" s="2" t="s">
        <v>221</v>
      </c>
      <c r="F167" s="2" t="s">
        <v>222</v>
      </c>
      <c r="G167" s="2" t="s">
        <v>221</v>
      </c>
      <c r="H167" s="22">
        <v>570960</v>
      </c>
      <c r="I167" s="23">
        <v>570960</v>
      </c>
      <c r="J167" s="23">
        <v>142740</v>
      </c>
      <c r="K167" s="2"/>
      <c r="L167" s="23">
        <v>428220</v>
      </c>
      <c r="M167" s="2"/>
      <c r="N167" s="23"/>
      <c r="O167" s="23"/>
      <c r="P167" s="2"/>
      <c r="Q167" s="23"/>
      <c r="R167" s="23"/>
      <c r="S167" s="23"/>
      <c r="T167" s="23"/>
      <c r="U167" s="23"/>
      <c r="V167" s="23"/>
      <c r="W167" s="23"/>
    </row>
    <row customHeight="1" ht="20.25">
      <c r="A168" s="2">
        <f>"       "&amp;"云南元江国家级自然保护区管护局"</f>
      </c>
      <c r="B168" s="2" t="s">
        <v>360</v>
      </c>
      <c r="C168" s="2" t="s">
        <v>224</v>
      </c>
      <c r="D168" s="2" t="s">
        <v>99</v>
      </c>
      <c r="E168" s="2" t="s">
        <v>225</v>
      </c>
      <c r="F168" s="2" t="s">
        <v>226</v>
      </c>
      <c r="G168" s="2" t="s">
        <v>227</v>
      </c>
      <c r="H168" s="22">
        <v>312000</v>
      </c>
      <c r="I168" s="23">
        <v>312000</v>
      </c>
      <c r="J168" s="23">
        <v>62400</v>
      </c>
      <c r="K168" s="2"/>
      <c r="L168" s="23">
        <v>249600</v>
      </c>
      <c r="M168" s="2"/>
      <c r="N168" s="23"/>
      <c r="O168" s="23"/>
      <c r="P168" s="2"/>
      <c r="Q168" s="23"/>
      <c r="R168" s="23"/>
      <c r="S168" s="23"/>
      <c r="T168" s="23"/>
      <c r="U168" s="23"/>
      <c r="V168" s="23"/>
      <c r="W168" s="23"/>
    </row>
    <row customHeight="1" ht="20.25">
      <c r="A169" s="2">
        <f>"       "&amp;"云南元江国家级自然保护区管护局"</f>
      </c>
      <c r="B169" s="2" t="s">
        <v>360</v>
      </c>
      <c r="C169" s="2" t="s">
        <v>224</v>
      </c>
      <c r="D169" s="2" t="s">
        <v>100</v>
      </c>
      <c r="E169" s="2" t="s">
        <v>228</v>
      </c>
      <c r="F169" s="2" t="s">
        <v>226</v>
      </c>
      <c r="G169" s="2" t="s">
        <v>227</v>
      </c>
      <c r="H169" s="22">
        <v>211200</v>
      </c>
      <c r="I169" s="23">
        <v>211200</v>
      </c>
      <c r="J169" s="23">
        <v>42240</v>
      </c>
      <c r="K169" s="2"/>
      <c r="L169" s="23">
        <v>168960</v>
      </c>
      <c r="M169" s="2"/>
      <c r="N169" s="23"/>
      <c r="O169" s="23"/>
      <c r="P169" s="2"/>
      <c r="Q169" s="23"/>
      <c r="R169" s="23"/>
      <c r="S169" s="23"/>
      <c r="T169" s="23"/>
      <c r="U169" s="23"/>
      <c r="V169" s="23"/>
      <c r="W169" s="23"/>
    </row>
    <row customHeight="1" ht="20.25">
      <c r="A170" s="2">
        <f>"       "&amp;"云南元江国家级自然保护区管护局"</f>
      </c>
      <c r="B170" s="2" t="s">
        <v>361</v>
      </c>
      <c r="C170" s="2" t="s">
        <v>234</v>
      </c>
      <c r="D170" s="2" t="s">
        <v>128</v>
      </c>
      <c r="E170" s="2" t="s">
        <v>202</v>
      </c>
      <c r="F170" s="2" t="s">
        <v>235</v>
      </c>
      <c r="G170" s="2" t="s">
        <v>236</v>
      </c>
      <c r="H170" s="22">
        <v>164800</v>
      </c>
      <c r="I170" s="23">
        <v>164800</v>
      </c>
      <c r="J170" s="23"/>
      <c r="K170" s="2"/>
      <c r="L170" s="23">
        <v>164800</v>
      </c>
      <c r="M170" s="2"/>
      <c r="N170" s="23"/>
      <c r="O170" s="23"/>
      <c r="P170" s="2"/>
      <c r="Q170" s="23"/>
      <c r="R170" s="23"/>
      <c r="S170" s="23"/>
      <c r="T170" s="23"/>
      <c r="U170" s="23"/>
      <c r="V170" s="23"/>
      <c r="W170" s="23"/>
    </row>
    <row customHeight="1" ht="20.25">
      <c r="A171" s="2">
        <f>"       "&amp;"云南元江国家级自然保护区管护局"</f>
      </c>
      <c r="B171" s="2" t="s">
        <v>362</v>
      </c>
      <c r="C171" s="2" t="s">
        <v>169</v>
      </c>
      <c r="D171" s="2" t="s">
        <v>128</v>
      </c>
      <c r="E171" s="2" t="s">
        <v>202</v>
      </c>
      <c r="F171" s="2" t="s">
        <v>269</v>
      </c>
      <c r="G171" s="2" t="s">
        <v>169</v>
      </c>
      <c r="H171" s="22">
        <v>5000</v>
      </c>
      <c r="I171" s="23">
        <v>5000</v>
      </c>
      <c r="J171" s="23"/>
      <c r="K171" s="2"/>
      <c r="L171" s="23">
        <v>5000</v>
      </c>
      <c r="M171" s="2"/>
      <c r="N171" s="23"/>
      <c r="O171" s="23"/>
      <c r="P171" s="2"/>
      <c r="Q171" s="23"/>
      <c r="R171" s="23"/>
      <c r="S171" s="23"/>
      <c r="T171" s="23"/>
      <c r="U171" s="23"/>
      <c r="V171" s="23"/>
      <c r="W171" s="23"/>
    </row>
    <row customHeight="1" ht="20.25">
      <c r="A172" s="2">
        <f>"       "&amp;"云南元江国家级自然保护区管护局"</f>
      </c>
      <c r="B172" s="2" t="s">
        <v>363</v>
      </c>
      <c r="C172" s="2" t="s">
        <v>242</v>
      </c>
      <c r="D172" s="2" t="s">
        <v>128</v>
      </c>
      <c r="E172" s="2" t="s">
        <v>202</v>
      </c>
      <c r="F172" s="2" t="s">
        <v>243</v>
      </c>
      <c r="G172" s="2" t="s">
        <v>242</v>
      </c>
      <c r="H172" s="22">
        <v>73924.32</v>
      </c>
      <c r="I172" s="23">
        <v>73924.32</v>
      </c>
      <c r="J172" s="23"/>
      <c r="K172" s="2"/>
      <c r="L172" s="23">
        <v>73924.32</v>
      </c>
      <c r="M172" s="2"/>
      <c r="N172" s="23"/>
      <c r="O172" s="23"/>
      <c r="P172" s="2"/>
      <c r="Q172" s="23"/>
      <c r="R172" s="23"/>
      <c r="S172" s="23"/>
      <c r="T172" s="23"/>
      <c r="U172" s="23"/>
      <c r="V172" s="23"/>
      <c r="W172" s="23"/>
    </row>
    <row customHeight="1" ht="20.25">
      <c r="A173" s="2">
        <f>"       "&amp;"云南元江国家级自然保护区管护局"</f>
      </c>
      <c r="B173" s="2" t="s">
        <v>364</v>
      </c>
      <c r="C173" s="2" t="s">
        <v>245</v>
      </c>
      <c r="D173" s="2" t="s">
        <v>99</v>
      </c>
      <c r="E173" s="2" t="s">
        <v>225</v>
      </c>
      <c r="F173" s="2" t="s">
        <v>246</v>
      </c>
      <c r="G173" s="2" t="s">
        <v>247</v>
      </c>
      <c r="H173" s="22">
        <v>6000</v>
      </c>
      <c r="I173" s="23">
        <v>6000</v>
      </c>
      <c r="J173" s="23"/>
      <c r="K173" s="2"/>
      <c r="L173" s="23">
        <v>6000</v>
      </c>
      <c r="M173" s="2"/>
      <c r="N173" s="23"/>
      <c r="O173" s="23"/>
      <c r="P173" s="2"/>
      <c r="Q173" s="23"/>
      <c r="R173" s="23"/>
      <c r="S173" s="23"/>
      <c r="T173" s="23"/>
      <c r="U173" s="23"/>
      <c r="V173" s="23"/>
      <c r="W173" s="23"/>
    </row>
    <row customHeight="1" ht="20.25">
      <c r="A174" s="2">
        <f>"       "&amp;"云南元江国家级自然保护区管护局"</f>
      </c>
      <c r="B174" s="2" t="s">
        <v>364</v>
      </c>
      <c r="C174" s="2" t="s">
        <v>245</v>
      </c>
      <c r="D174" s="2" t="s">
        <v>100</v>
      </c>
      <c r="E174" s="2" t="s">
        <v>228</v>
      </c>
      <c r="F174" s="2" t="s">
        <v>246</v>
      </c>
      <c r="G174" s="2" t="s">
        <v>247</v>
      </c>
      <c r="H174" s="22">
        <v>4800</v>
      </c>
      <c r="I174" s="23">
        <v>4800</v>
      </c>
      <c r="J174" s="23"/>
      <c r="K174" s="2"/>
      <c r="L174" s="23">
        <v>4800</v>
      </c>
      <c r="M174" s="2"/>
      <c r="N174" s="23"/>
      <c r="O174" s="23"/>
      <c r="P174" s="2"/>
      <c r="Q174" s="23"/>
      <c r="R174" s="23"/>
      <c r="S174" s="23"/>
      <c r="T174" s="23"/>
      <c r="U174" s="23"/>
      <c r="V174" s="23"/>
      <c r="W174" s="23"/>
    </row>
    <row customHeight="1" ht="20.25">
      <c r="A175" s="2">
        <f>"       "&amp;"云南元江国家级自然保护区管护局"</f>
      </c>
      <c r="B175" s="2" t="s">
        <v>364</v>
      </c>
      <c r="C175" s="2" t="s">
        <v>245</v>
      </c>
      <c r="D175" s="2" t="s">
        <v>128</v>
      </c>
      <c r="E175" s="2" t="s">
        <v>202</v>
      </c>
      <c r="F175" s="2" t="s">
        <v>248</v>
      </c>
      <c r="G175" s="2" t="s">
        <v>249</v>
      </c>
      <c r="H175" s="22">
        <v>84850</v>
      </c>
      <c r="I175" s="23">
        <v>84850</v>
      </c>
      <c r="J175" s="23"/>
      <c r="K175" s="2"/>
      <c r="L175" s="23">
        <v>84850</v>
      </c>
      <c r="M175" s="2"/>
      <c r="N175" s="23"/>
      <c r="O175" s="23"/>
      <c r="P175" s="2"/>
      <c r="Q175" s="23"/>
      <c r="R175" s="23"/>
      <c r="S175" s="23"/>
      <c r="T175" s="23"/>
      <c r="U175" s="23"/>
      <c r="V175" s="23"/>
      <c r="W175" s="23"/>
    </row>
    <row customHeight="1" ht="20.25">
      <c r="A176" s="2">
        <f>"       "&amp;"云南元江国家级自然保护区管护局"</f>
      </c>
      <c r="B176" s="2" t="s">
        <v>364</v>
      </c>
      <c r="C176" s="2" t="s">
        <v>245</v>
      </c>
      <c r="D176" s="2" t="s">
        <v>128</v>
      </c>
      <c r="E176" s="2" t="s">
        <v>202</v>
      </c>
      <c r="F176" s="2" t="s">
        <v>365</v>
      </c>
      <c r="G176" s="2" t="s">
        <v>366</v>
      </c>
      <c r="H176" s="22">
        <v>150</v>
      </c>
      <c r="I176" s="23">
        <v>150</v>
      </c>
      <c r="J176" s="23"/>
      <c r="K176" s="2"/>
      <c r="L176" s="23">
        <v>150</v>
      </c>
      <c r="M176" s="2"/>
      <c r="N176" s="23"/>
      <c r="O176" s="23"/>
      <c r="P176" s="2"/>
      <c r="Q176" s="23"/>
      <c r="R176" s="23"/>
      <c r="S176" s="23"/>
      <c r="T176" s="23"/>
      <c r="U176" s="23"/>
      <c r="V176" s="23"/>
      <c r="W176" s="23"/>
    </row>
    <row customHeight="1" ht="20.25">
      <c r="A177" s="2">
        <f>"       "&amp;"云南元江国家级自然保护区管护局"</f>
      </c>
      <c r="B177" s="2" t="s">
        <v>364</v>
      </c>
      <c r="C177" s="2" t="s">
        <v>245</v>
      </c>
      <c r="D177" s="2" t="s">
        <v>128</v>
      </c>
      <c r="E177" s="2" t="s">
        <v>202</v>
      </c>
      <c r="F177" s="2" t="s">
        <v>250</v>
      </c>
      <c r="G177" s="2" t="s">
        <v>251</v>
      </c>
      <c r="H177" s="22">
        <v>10000</v>
      </c>
      <c r="I177" s="23">
        <v>10000</v>
      </c>
      <c r="J177" s="23"/>
      <c r="K177" s="2"/>
      <c r="L177" s="23">
        <v>10000</v>
      </c>
      <c r="M177" s="2"/>
      <c r="N177" s="23"/>
      <c r="O177" s="23"/>
      <c r="P177" s="2"/>
      <c r="Q177" s="23"/>
      <c r="R177" s="23"/>
      <c r="S177" s="23"/>
      <c r="T177" s="23"/>
      <c r="U177" s="23"/>
      <c r="V177" s="23"/>
      <c r="W177" s="23"/>
    </row>
    <row customHeight="1" ht="20.25">
      <c r="A178" s="2">
        <f>"       "&amp;"云南元江国家级自然保护区管护局"</f>
      </c>
      <c r="B178" s="2" t="s">
        <v>364</v>
      </c>
      <c r="C178" s="2" t="s">
        <v>245</v>
      </c>
      <c r="D178" s="2" t="s">
        <v>128</v>
      </c>
      <c r="E178" s="2" t="s">
        <v>202</v>
      </c>
      <c r="F178" s="2" t="s">
        <v>252</v>
      </c>
      <c r="G178" s="2" t="s">
        <v>253</v>
      </c>
      <c r="H178" s="22">
        <v>60000</v>
      </c>
      <c r="I178" s="23">
        <v>60000</v>
      </c>
      <c r="J178" s="23"/>
      <c r="K178" s="2"/>
      <c r="L178" s="23">
        <v>60000</v>
      </c>
      <c r="M178" s="2"/>
      <c r="N178" s="23"/>
      <c r="O178" s="23"/>
      <c r="P178" s="2"/>
      <c r="Q178" s="23"/>
      <c r="R178" s="23"/>
      <c r="S178" s="23"/>
      <c r="T178" s="23"/>
      <c r="U178" s="23"/>
      <c r="V178" s="23"/>
      <c r="W178" s="23"/>
    </row>
    <row customHeight="1" ht="20.25">
      <c r="A179" s="2">
        <f>"       "&amp;"云南元江国家级自然保护区管护局"</f>
      </c>
      <c r="B179" s="2" t="s">
        <v>364</v>
      </c>
      <c r="C179" s="2" t="s">
        <v>245</v>
      </c>
      <c r="D179" s="2" t="s">
        <v>128</v>
      </c>
      <c r="E179" s="2" t="s">
        <v>202</v>
      </c>
      <c r="F179" s="2" t="s">
        <v>315</v>
      </c>
      <c r="G179" s="2" t="s">
        <v>316</v>
      </c>
      <c r="H179" s="22">
        <v>5000</v>
      </c>
      <c r="I179" s="23">
        <v>5000</v>
      </c>
      <c r="J179" s="23"/>
      <c r="K179" s="2"/>
      <c r="L179" s="23">
        <v>5000</v>
      </c>
      <c r="M179" s="2"/>
      <c r="N179" s="23"/>
      <c r="O179" s="23"/>
      <c r="P179" s="2"/>
      <c r="Q179" s="23"/>
      <c r="R179" s="23"/>
      <c r="S179" s="23"/>
      <c r="T179" s="23"/>
      <c r="U179" s="23"/>
      <c r="V179" s="23"/>
      <c r="W179" s="23"/>
    </row>
    <row customHeight="1" ht="20.25">
      <c r="A180" s="2">
        <f>"       "&amp;"云南元江国家级自然保护区管护局"</f>
      </c>
      <c r="B180" s="2" t="s">
        <v>364</v>
      </c>
      <c r="C180" s="2" t="s">
        <v>245</v>
      </c>
      <c r="D180" s="2" t="s">
        <v>128</v>
      </c>
      <c r="E180" s="2" t="s">
        <v>202</v>
      </c>
      <c r="F180" s="2" t="s">
        <v>262</v>
      </c>
      <c r="G180" s="2" t="s">
        <v>263</v>
      </c>
      <c r="H180" s="22">
        <v>55000</v>
      </c>
      <c r="I180" s="23">
        <v>55000</v>
      </c>
      <c r="J180" s="23"/>
      <c r="K180" s="2"/>
      <c r="L180" s="23">
        <v>55000</v>
      </c>
      <c r="M180" s="2"/>
      <c r="N180" s="23"/>
      <c r="O180" s="23"/>
      <c r="P180" s="2"/>
      <c r="Q180" s="23"/>
      <c r="R180" s="23"/>
      <c r="S180" s="23"/>
      <c r="T180" s="23"/>
      <c r="U180" s="23"/>
      <c r="V180" s="23"/>
      <c r="W180" s="23"/>
    </row>
    <row customHeight="1" ht="20.25">
      <c r="A181" s="2">
        <f>"       "&amp;"云南元江国家级自然保护区管护局"</f>
      </c>
      <c r="B181" s="2" t="s">
        <v>364</v>
      </c>
      <c r="C181" s="2" t="s">
        <v>245</v>
      </c>
      <c r="D181" s="2" t="s">
        <v>128</v>
      </c>
      <c r="E181" s="2" t="s">
        <v>202</v>
      </c>
      <c r="F181" s="2" t="s">
        <v>254</v>
      </c>
      <c r="G181" s="2" t="s">
        <v>255</v>
      </c>
      <c r="H181" s="22">
        <v>30000</v>
      </c>
      <c r="I181" s="23">
        <v>30000</v>
      </c>
      <c r="J181" s="23"/>
      <c r="K181" s="2"/>
      <c r="L181" s="23">
        <v>30000</v>
      </c>
      <c r="M181" s="2"/>
      <c r="N181" s="23"/>
      <c r="O181" s="23"/>
      <c r="P181" s="2"/>
      <c r="Q181" s="23"/>
      <c r="R181" s="23"/>
      <c r="S181" s="23"/>
      <c r="T181" s="23"/>
      <c r="U181" s="23"/>
      <c r="V181" s="23"/>
      <c r="W181" s="23"/>
    </row>
    <row customHeight="1" ht="20.25">
      <c r="A182" s="2">
        <f>"       "&amp;"云南元江国家级自然保护区管护局"</f>
      </c>
      <c r="B182" s="2" t="s">
        <v>364</v>
      </c>
      <c r="C182" s="2" t="s">
        <v>245</v>
      </c>
      <c r="D182" s="2" t="s">
        <v>128</v>
      </c>
      <c r="E182" s="2" t="s">
        <v>202</v>
      </c>
      <c r="F182" s="2" t="s">
        <v>367</v>
      </c>
      <c r="G182" s="2" t="s">
        <v>368</v>
      </c>
      <c r="H182" s="22">
        <v>20000</v>
      </c>
      <c r="I182" s="23">
        <v>20000</v>
      </c>
      <c r="J182" s="23"/>
      <c r="K182" s="2"/>
      <c r="L182" s="23">
        <v>20000</v>
      </c>
      <c r="M182" s="2"/>
      <c r="N182" s="23"/>
      <c r="O182" s="23"/>
      <c r="P182" s="2"/>
      <c r="Q182" s="23"/>
      <c r="R182" s="23"/>
      <c r="S182" s="23"/>
      <c r="T182" s="23"/>
      <c r="U182" s="23"/>
      <c r="V182" s="23"/>
      <c r="W182" s="23"/>
    </row>
    <row customHeight="1" ht="20.25">
      <c r="A183" s="2">
        <f>"       "&amp;"云南元江国家级自然保护区管护局"</f>
      </c>
      <c r="B183" s="2" t="s">
        <v>364</v>
      </c>
      <c r="C183" s="2" t="s">
        <v>245</v>
      </c>
      <c r="D183" s="2" t="s">
        <v>128</v>
      </c>
      <c r="E183" s="2" t="s">
        <v>202</v>
      </c>
      <c r="F183" s="2" t="s">
        <v>239</v>
      </c>
      <c r="G183" s="2" t="s">
        <v>240</v>
      </c>
      <c r="H183" s="22">
        <v>6000</v>
      </c>
      <c r="I183" s="23">
        <v>6000</v>
      </c>
      <c r="J183" s="23"/>
      <c r="K183" s="2"/>
      <c r="L183" s="23">
        <v>6000</v>
      </c>
      <c r="M183" s="2"/>
      <c r="N183" s="23"/>
      <c r="O183" s="23"/>
      <c r="P183" s="2"/>
      <c r="Q183" s="23"/>
      <c r="R183" s="23"/>
      <c r="S183" s="23"/>
      <c r="T183" s="23"/>
      <c r="U183" s="23"/>
      <c r="V183" s="23"/>
      <c r="W183" s="23"/>
    </row>
    <row customHeight="1" ht="20.25">
      <c r="A184" s="2">
        <f>"       "&amp;"云南元江国家级自然保护区管护局"</f>
      </c>
      <c r="B184" s="2" t="s">
        <v>364</v>
      </c>
      <c r="C184" s="2" t="s">
        <v>245</v>
      </c>
      <c r="D184" s="2" t="s">
        <v>128</v>
      </c>
      <c r="E184" s="2" t="s">
        <v>202</v>
      </c>
      <c r="F184" s="2" t="s">
        <v>246</v>
      </c>
      <c r="G184" s="2" t="s">
        <v>247</v>
      </c>
      <c r="H184" s="22">
        <v>32000</v>
      </c>
      <c r="I184" s="23">
        <v>32000</v>
      </c>
      <c r="J184" s="23"/>
      <c r="K184" s="2"/>
      <c r="L184" s="23">
        <v>32000</v>
      </c>
      <c r="M184" s="2"/>
      <c r="N184" s="23"/>
      <c r="O184" s="23"/>
      <c r="P184" s="2"/>
      <c r="Q184" s="23"/>
      <c r="R184" s="23"/>
      <c r="S184" s="23"/>
      <c r="T184" s="23"/>
      <c r="U184" s="23"/>
      <c r="V184" s="23"/>
      <c r="W184" s="23"/>
    </row>
    <row customHeight="1" ht="20.25">
      <c r="A185" s="2">
        <f>"       "&amp;"云南元江国家级自然保护区管护局"</f>
      </c>
      <c r="B185" s="2" t="s">
        <v>369</v>
      </c>
      <c r="C185" s="2" t="s">
        <v>370</v>
      </c>
      <c r="D185" s="2" t="s">
        <v>128</v>
      </c>
      <c r="E185" s="2" t="s">
        <v>202</v>
      </c>
      <c r="F185" s="2" t="s">
        <v>203</v>
      </c>
      <c r="G185" s="2" t="s">
        <v>204</v>
      </c>
      <c r="H185" s="22">
        <v>1580800</v>
      </c>
      <c r="I185" s="23">
        <v>1580800</v>
      </c>
      <c r="J185" s="23">
        <v>395200</v>
      </c>
      <c r="K185" s="2"/>
      <c r="L185" s="23">
        <v>1185600</v>
      </c>
      <c r="M185" s="2"/>
      <c r="N185" s="23"/>
      <c r="O185" s="23"/>
      <c r="P185" s="2"/>
      <c r="Q185" s="23"/>
      <c r="R185" s="23"/>
      <c r="S185" s="23"/>
      <c r="T185" s="23"/>
      <c r="U185" s="23"/>
      <c r="V185" s="23"/>
      <c r="W185" s="23"/>
    </row>
    <row customHeight="1" ht="20.25">
      <c r="A186" s="2">
        <f>"       "&amp;"云南元江国家级自然保护区管护局"</f>
      </c>
      <c r="B186" s="2" t="s">
        <v>371</v>
      </c>
      <c r="C186" s="2" t="s">
        <v>372</v>
      </c>
      <c r="D186" s="2" t="s">
        <v>128</v>
      </c>
      <c r="E186" s="2" t="s">
        <v>202</v>
      </c>
      <c r="F186" s="2" t="s">
        <v>335</v>
      </c>
      <c r="G186" s="2" t="s">
        <v>230</v>
      </c>
      <c r="H186" s="22">
        <v>2019400</v>
      </c>
      <c r="I186" s="23">
        <v>2019400</v>
      </c>
      <c r="J186" s="23"/>
      <c r="K186" s="2"/>
      <c r="L186" s="23">
        <v>2019400</v>
      </c>
      <c r="M186" s="2"/>
      <c r="N186" s="23"/>
      <c r="O186" s="23"/>
      <c r="P186" s="2"/>
      <c r="Q186" s="23"/>
      <c r="R186" s="23"/>
      <c r="S186" s="23"/>
      <c r="T186" s="23"/>
      <c r="U186" s="23"/>
      <c r="V186" s="23"/>
      <c r="W186" s="23"/>
    </row>
    <row customHeight="1" ht="20.25">
      <c r="A187" s="2">
        <f>"       "&amp;"云南元江国家级自然保护区管护局"</f>
      </c>
      <c r="B187" s="2" t="s">
        <v>373</v>
      </c>
      <c r="C187" s="2" t="s">
        <v>374</v>
      </c>
      <c r="D187" s="2" t="s">
        <v>128</v>
      </c>
      <c r="E187" s="2" t="s">
        <v>202</v>
      </c>
      <c r="F187" s="2" t="s">
        <v>203</v>
      </c>
      <c r="G187" s="2" t="s">
        <v>204</v>
      </c>
      <c r="H187" s="22">
        <v>800000</v>
      </c>
      <c r="I187" s="23">
        <v>800000</v>
      </c>
      <c r="J187" s="23"/>
      <c r="K187" s="2"/>
      <c r="L187" s="23">
        <v>800000</v>
      </c>
      <c r="M187" s="2"/>
      <c r="N187" s="23"/>
      <c r="O187" s="23"/>
      <c r="P187" s="2"/>
      <c r="Q187" s="23"/>
      <c r="R187" s="23"/>
      <c r="S187" s="23"/>
      <c r="T187" s="23"/>
      <c r="U187" s="23"/>
      <c r="V187" s="23"/>
      <c r="W187" s="23"/>
    </row>
    <row customHeight="1" ht="20.25">
      <c r="A188" s="2">
        <f>"       "&amp;"云南元江国家级自然保护区管护局"</f>
      </c>
      <c r="B188" s="2" t="s">
        <v>375</v>
      </c>
      <c r="C188" s="2" t="s">
        <v>302</v>
      </c>
      <c r="D188" s="2" t="s">
        <v>102</v>
      </c>
      <c r="E188" s="2" t="s">
        <v>303</v>
      </c>
      <c r="F188" s="2" t="s">
        <v>304</v>
      </c>
      <c r="G188" s="2" t="s">
        <v>305</v>
      </c>
      <c r="H188" s="22">
        <v>95266</v>
      </c>
      <c r="I188" s="23">
        <v>95266</v>
      </c>
      <c r="J188" s="23"/>
      <c r="K188" s="2"/>
      <c r="L188" s="23">
        <v>95266</v>
      </c>
      <c r="M188" s="2"/>
      <c r="N188" s="23"/>
      <c r="O188" s="23"/>
      <c r="P188" s="2"/>
      <c r="Q188" s="23"/>
      <c r="R188" s="23"/>
      <c r="S188" s="23"/>
      <c r="T188" s="23"/>
      <c r="U188" s="23"/>
      <c r="V188" s="23"/>
      <c r="W188" s="23"/>
    </row>
    <row customHeight="1" ht="20.25">
      <c r="A189" s="24" t="s">
        <v>75</v>
      </c>
      <c r="B189" s="2"/>
      <c r="C189" s="2"/>
      <c r="D189" s="2"/>
      <c r="E189" s="2"/>
      <c r="F189" s="2"/>
      <c r="G189" s="2"/>
      <c r="H189" s="22">
        <v>7464676.61</v>
      </c>
      <c r="I189" s="23">
        <v>7464676.61</v>
      </c>
      <c r="J189" s="23">
        <v>1151774.37</v>
      </c>
      <c r="K189" s="2"/>
      <c r="L189" s="23">
        <v>6312902.24</v>
      </c>
      <c r="M189" s="2"/>
      <c r="N189" s="23"/>
      <c r="O189" s="23"/>
      <c r="P189" s="2"/>
      <c r="Q189" s="23"/>
      <c r="R189" s="23"/>
      <c r="S189" s="23"/>
      <c r="T189" s="23"/>
      <c r="U189" s="23"/>
      <c r="V189" s="23"/>
      <c r="W189" s="23"/>
    </row>
    <row customHeight="1" ht="20.25">
      <c r="A190" s="2">
        <f>"       "&amp;"云南哀牢山国家级自然保护区新平管护局"</f>
      </c>
      <c r="B190" s="2" t="s">
        <v>376</v>
      </c>
      <c r="C190" s="2" t="s">
        <v>201</v>
      </c>
      <c r="D190" s="2" t="s">
        <v>128</v>
      </c>
      <c r="E190" s="2" t="s">
        <v>202</v>
      </c>
      <c r="F190" s="2" t="s">
        <v>195</v>
      </c>
      <c r="G190" s="2" t="s">
        <v>196</v>
      </c>
      <c r="H190" s="22">
        <v>1239432</v>
      </c>
      <c r="I190" s="23">
        <v>1239432</v>
      </c>
      <c r="J190" s="23">
        <v>309858</v>
      </c>
      <c r="K190" s="2"/>
      <c r="L190" s="23">
        <v>929574</v>
      </c>
      <c r="M190" s="2"/>
      <c r="N190" s="23"/>
      <c r="O190" s="23"/>
      <c r="P190" s="2"/>
      <c r="Q190" s="23"/>
      <c r="R190" s="23"/>
      <c r="S190" s="23"/>
      <c r="T190" s="23"/>
      <c r="U190" s="23"/>
      <c r="V190" s="23"/>
      <c r="W190" s="23"/>
    </row>
    <row customHeight="1" ht="20.25">
      <c r="A191" s="2">
        <f>"       "&amp;"云南哀牢山国家级自然保护区新平管护局"</f>
      </c>
      <c r="B191" s="2" t="s">
        <v>376</v>
      </c>
      <c r="C191" s="2" t="s">
        <v>201</v>
      </c>
      <c r="D191" s="2" t="s">
        <v>128</v>
      </c>
      <c r="E191" s="2" t="s">
        <v>202</v>
      </c>
      <c r="F191" s="2" t="s">
        <v>197</v>
      </c>
      <c r="G191" s="2" t="s">
        <v>198</v>
      </c>
      <c r="H191" s="22">
        <v>209340</v>
      </c>
      <c r="I191" s="23">
        <v>209340</v>
      </c>
      <c r="J191" s="23">
        <v>52335</v>
      </c>
      <c r="K191" s="2"/>
      <c r="L191" s="23">
        <v>157005</v>
      </c>
      <c r="M191" s="2"/>
      <c r="N191" s="23"/>
      <c r="O191" s="23"/>
      <c r="P191" s="2"/>
      <c r="Q191" s="23"/>
      <c r="R191" s="23"/>
      <c r="S191" s="23"/>
      <c r="T191" s="23"/>
      <c r="U191" s="23"/>
      <c r="V191" s="23"/>
      <c r="W191" s="23"/>
    </row>
    <row customHeight="1" ht="20.25">
      <c r="A192" s="2">
        <f>"       "&amp;"云南哀牢山国家级自然保护区新平管护局"</f>
      </c>
      <c r="B192" s="2" t="s">
        <v>376</v>
      </c>
      <c r="C192" s="2" t="s">
        <v>201</v>
      </c>
      <c r="D192" s="2" t="s">
        <v>128</v>
      </c>
      <c r="E192" s="2" t="s">
        <v>202</v>
      </c>
      <c r="F192" s="2" t="s">
        <v>203</v>
      </c>
      <c r="G192" s="2" t="s">
        <v>204</v>
      </c>
      <c r="H192" s="22">
        <v>427860</v>
      </c>
      <c r="I192" s="23">
        <v>427860</v>
      </c>
      <c r="J192" s="23">
        <v>106965</v>
      </c>
      <c r="K192" s="2"/>
      <c r="L192" s="23">
        <v>320895</v>
      </c>
      <c r="M192" s="2"/>
      <c r="N192" s="23"/>
      <c r="O192" s="23"/>
      <c r="P192" s="2"/>
      <c r="Q192" s="23"/>
      <c r="R192" s="23"/>
      <c r="S192" s="23"/>
      <c r="T192" s="23"/>
      <c r="U192" s="23"/>
      <c r="V192" s="23"/>
      <c r="W192" s="23"/>
    </row>
    <row customHeight="1" ht="20.25">
      <c r="A193" s="2">
        <f>"       "&amp;"云南哀牢山国家级自然保护区新平管护局"</f>
      </c>
      <c r="B193" s="2" t="s">
        <v>376</v>
      </c>
      <c r="C193" s="2" t="s">
        <v>201</v>
      </c>
      <c r="D193" s="2" t="s">
        <v>143</v>
      </c>
      <c r="E193" s="2" t="s">
        <v>199</v>
      </c>
      <c r="F193" s="2" t="s">
        <v>197</v>
      </c>
      <c r="G193" s="2" t="s">
        <v>198</v>
      </c>
      <c r="H193" s="22">
        <v>33619.8</v>
      </c>
      <c r="I193" s="23">
        <v>33619.8</v>
      </c>
      <c r="J193" s="23">
        <v>8404.95</v>
      </c>
      <c r="K193" s="2"/>
      <c r="L193" s="23">
        <v>25214.85</v>
      </c>
      <c r="M193" s="2"/>
      <c r="N193" s="23"/>
      <c r="O193" s="23"/>
      <c r="P193" s="2"/>
      <c r="Q193" s="23"/>
      <c r="R193" s="23"/>
      <c r="S193" s="23"/>
      <c r="T193" s="23"/>
      <c r="U193" s="23"/>
      <c r="V193" s="23"/>
      <c r="W193" s="23"/>
    </row>
    <row customHeight="1" ht="20.25">
      <c r="A194" s="2">
        <f>"       "&amp;"云南哀牢山国家级自然保护区新平管护局"</f>
      </c>
      <c r="B194" s="2" t="s">
        <v>377</v>
      </c>
      <c r="C194" s="2" t="s">
        <v>224</v>
      </c>
      <c r="D194" s="2" t="s">
        <v>99</v>
      </c>
      <c r="E194" s="2" t="s">
        <v>225</v>
      </c>
      <c r="F194" s="2" t="s">
        <v>226</v>
      </c>
      <c r="G194" s="2" t="s">
        <v>227</v>
      </c>
      <c r="H194" s="22">
        <v>31200</v>
      </c>
      <c r="I194" s="23">
        <v>31200</v>
      </c>
      <c r="J194" s="23">
        <v>6240</v>
      </c>
      <c r="K194" s="2"/>
      <c r="L194" s="23">
        <v>24960</v>
      </c>
      <c r="M194" s="2"/>
      <c r="N194" s="23"/>
      <c r="O194" s="23"/>
      <c r="P194" s="2"/>
      <c r="Q194" s="23"/>
      <c r="R194" s="23"/>
      <c r="S194" s="23"/>
      <c r="T194" s="23"/>
      <c r="U194" s="23"/>
      <c r="V194" s="23"/>
      <c r="W194" s="23"/>
    </row>
    <row customHeight="1" ht="20.25">
      <c r="A195" s="2">
        <f>"       "&amp;"云南哀牢山国家级自然保护区新平管护局"</f>
      </c>
      <c r="B195" s="2" t="s">
        <v>377</v>
      </c>
      <c r="C195" s="2" t="s">
        <v>224</v>
      </c>
      <c r="D195" s="2" t="s">
        <v>100</v>
      </c>
      <c r="E195" s="2" t="s">
        <v>228</v>
      </c>
      <c r="F195" s="2" t="s">
        <v>226</v>
      </c>
      <c r="G195" s="2" t="s">
        <v>227</v>
      </c>
      <c r="H195" s="22">
        <v>52800</v>
      </c>
      <c r="I195" s="23">
        <v>52800</v>
      </c>
      <c r="J195" s="23">
        <v>10560</v>
      </c>
      <c r="K195" s="2"/>
      <c r="L195" s="23">
        <v>42240</v>
      </c>
      <c r="M195" s="2"/>
      <c r="N195" s="23"/>
      <c r="O195" s="23"/>
      <c r="P195" s="2"/>
      <c r="Q195" s="23"/>
      <c r="R195" s="23"/>
      <c r="S195" s="23"/>
      <c r="T195" s="23"/>
      <c r="U195" s="23"/>
      <c r="V195" s="23"/>
      <c r="W195" s="23"/>
    </row>
    <row customHeight="1" ht="20.25">
      <c r="A196" s="2">
        <f>"       "&amp;"云南哀牢山国家级自然保护区新平管护局"</f>
      </c>
      <c r="B196" s="2" t="s">
        <v>378</v>
      </c>
      <c r="C196" s="2" t="s">
        <v>169</v>
      </c>
      <c r="D196" s="2" t="s">
        <v>128</v>
      </c>
      <c r="E196" s="2" t="s">
        <v>202</v>
      </c>
      <c r="F196" s="2" t="s">
        <v>269</v>
      </c>
      <c r="G196" s="2" t="s">
        <v>169</v>
      </c>
      <c r="H196" s="22">
        <v>8000</v>
      </c>
      <c r="I196" s="23">
        <v>8000</v>
      </c>
      <c r="J196" s="23"/>
      <c r="K196" s="2"/>
      <c r="L196" s="23">
        <v>8000</v>
      </c>
      <c r="M196" s="2"/>
      <c r="N196" s="23"/>
      <c r="O196" s="23"/>
      <c r="P196" s="2"/>
      <c r="Q196" s="23"/>
      <c r="R196" s="23"/>
      <c r="S196" s="23"/>
      <c r="T196" s="23"/>
      <c r="U196" s="23"/>
      <c r="V196" s="23"/>
      <c r="W196" s="23"/>
    </row>
    <row customHeight="1" ht="20.25">
      <c r="A197" s="2">
        <f>"       "&amp;"云南哀牢山国家级自然保护区新平管护局"</f>
      </c>
      <c r="B197" s="2" t="s">
        <v>379</v>
      </c>
      <c r="C197" s="2" t="s">
        <v>242</v>
      </c>
      <c r="D197" s="2" t="s">
        <v>128</v>
      </c>
      <c r="E197" s="2" t="s">
        <v>202</v>
      </c>
      <c r="F197" s="2" t="s">
        <v>243</v>
      </c>
      <c r="G197" s="2" t="s">
        <v>242</v>
      </c>
      <c r="H197" s="22">
        <v>54535.12</v>
      </c>
      <c r="I197" s="23">
        <v>54535.12</v>
      </c>
      <c r="J197" s="23"/>
      <c r="K197" s="2"/>
      <c r="L197" s="23">
        <v>54535.12</v>
      </c>
      <c r="M197" s="2"/>
      <c r="N197" s="23"/>
      <c r="O197" s="23"/>
      <c r="P197" s="2"/>
      <c r="Q197" s="23"/>
      <c r="R197" s="23"/>
      <c r="S197" s="23"/>
      <c r="T197" s="23"/>
      <c r="U197" s="23"/>
      <c r="V197" s="23"/>
      <c r="W197" s="23"/>
    </row>
    <row customHeight="1" ht="20.25">
      <c r="A198" s="2">
        <f>"       "&amp;"云南哀牢山国家级自然保护区新平管护局"</f>
      </c>
      <c r="B198" s="2" t="s">
        <v>380</v>
      </c>
      <c r="C198" s="2" t="s">
        <v>206</v>
      </c>
      <c r="D198" s="2" t="s">
        <v>101</v>
      </c>
      <c r="E198" s="2" t="s">
        <v>207</v>
      </c>
      <c r="F198" s="2" t="s">
        <v>208</v>
      </c>
      <c r="G198" s="2" t="s">
        <v>209</v>
      </c>
      <c r="H198" s="22">
        <v>519020.16</v>
      </c>
      <c r="I198" s="23">
        <v>519020.16</v>
      </c>
      <c r="J198" s="23">
        <v>129755.04</v>
      </c>
      <c r="K198" s="2"/>
      <c r="L198" s="23">
        <v>389265.12</v>
      </c>
      <c r="M198" s="2"/>
      <c r="N198" s="23"/>
      <c r="O198" s="23"/>
      <c r="P198" s="2"/>
      <c r="Q198" s="23"/>
      <c r="R198" s="23"/>
      <c r="S198" s="23"/>
      <c r="T198" s="23"/>
      <c r="U198" s="23"/>
      <c r="V198" s="23"/>
      <c r="W198" s="23"/>
    </row>
    <row customHeight="1" ht="20.25">
      <c r="A199" s="2">
        <f>"       "&amp;"云南哀牢山国家级自然保护区新平管护局"</f>
      </c>
      <c r="B199" s="2" t="s">
        <v>380</v>
      </c>
      <c r="C199" s="2" t="s">
        <v>206</v>
      </c>
      <c r="D199" s="2" t="s">
        <v>108</v>
      </c>
      <c r="E199" s="2" t="s">
        <v>213</v>
      </c>
      <c r="F199" s="2" t="s">
        <v>211</v>
      </c>
      <c r="G199" s="2" t="s">
        <v>212</v>
      </c>
      <c r="H199" s="22">
        <v>269241.71</v>
      </c>
      <c r="I199" s="23">
        <v>269241.71</v>
      </c>
      <c r="J199" s="23">
        <v>67310.43</v>
      </c>
      <c r="K199" s="2"/>
      <c r="L199" s="23">
        <v>201931.28</v>
      </c>
      <c r="M199" s="2"/>
      <c r="N199" s="23"/>
      <c r="O199" s="23"/>
      <c r="P199" s="2"/>
      <c r="Q199" s="23"/>
      <c r="R199" s="23"/>
      <c r="S199" s="23"/>
      <c r="T199" s="23"/>
      <c r="U199" s="23"/>
      <c r="V199" s="23"/>
      <c r="W199" s="23"/>
    </row>
    <row customHeight="1" ht="20.25">
      <c r="A200" s="2">
        <f>"       "&amp;"云南哀牢山国家级自然保护区新平管护局"</f>
      </c>
      <c r="B200" s="2" t="s">
        <v>380</v>
      </c>
      <c r="C200" s="2" t="s">
        <v>206</v>
      </c>
      <c r="D200" s="2" t="s">
        <v>109</v>
      </c>
      <c r="E200" s="2" t="s">
        <v>214</v>
      </c>
      <c r="F200" s="2" t="s">
        <v>215</v>
      </c>
      <c r="G200" s="2" t="s">
        <v>216</v>
      </c>
      <c r="H200" s="22">
        <v>172993.8</v>
      </c>
      <c r="I200" s="23">
        <v>172993.8</v>
      </c>
      <c r="J200" s="23">
        <v>43248.45</v>
      </c>
      <c r="K200" s="2"/>
      <c r="L200" s="23">
        <v>129745.35</v>
      </c>
      <c r="M200" s="2"/>
      <c r="N200" s="23"/>
      <c r="O200" s="23"/>
      <c r="P200" s="2"/>
      <c r="Q200" s="23"/>
      <c r="R200" s="23"/>
      <c r="S200" s="23"/>
      <c r="T200" s="23"/>
      <c r="U200" s="23"/>
      <c r="V200" s="23"/>
      <c r="W200" s="23"/>
    </row>
    <row customHeight="1" ht="20.25">
      <c r="A201" s="2">
        <f>"       "&amp;"云南哀牢山国家级自然保护区新平管护局"</f>
      </c>
      <c r="B201" s="2" t="s">
        <v>380</v>
      </c>
      <c r="C201" s="2" t="s">
        <v>206</v>
      </c>
      <c r="D201" s="2" t="s">
        <v>110</v>
      </c>
      <c r="E201" s="2" t="s">
        <v>217</v>
      </c>
      <c r="F201" s="2" t="s">
        <v>218</v>
      </c>
      <c r="G201" s="2" t="s">
        <v>219</v>
      </c>
      <c r="H201" s="22">
        <v>24551.89</v>
      </c>
      <c r="I201" s="23">
        <v>24551.89</v>
      </c>
      <c r="J201" s="23">
        <v>14576.97</v>
      </c>
      <c r="K201" s="2"/>
      <c r="L201" s="23">
        <v>9974.92</v>
      </c>
      <c r="M201" s="2"/>
      <c r="N201" s="23"/>
      <c r="O201" s="23"/>
      <c r="P201" s="2"/>
      <c r="Q201" s="23"/>
      <c r="R201" s="23"/>
      <c r="S201" s="23"/>
      <c r="T201" s="23"/>
      <c r="U201" s="23"/>
      <c r="V201" s="23"/>
      <c r="W201" s="23"/>
    </row>
    <row customHeight="1" ht="20.25">
      <c r="A202" s="2">
        <f>"       "&amp;"云南哀牢山国家级自然保护区新平管护局"</f>
      </c>
      <c r="B202" s="2" t="s">
        <v>380</v>
      </c>
      <c r="C202" s="2" t="s">
        <v>206</v>
      </c>
      <c r="D202" s="2" t="s">
        <v>128</v>
      </c>
      <c r="E202" s="2" t="s">
        <v>202</v>
      </c>
      <c r="F202" s="2" t="s">
        <v>218</v>
      </c>
      <c r="G202" s="2" t="s">
        <v>219</v>
      </c>
      <c r="H202" s="22">
        <v>23430.13</v>
      </c>
      <c r="I202" s="23">
        <v>23430.13</v>
      </c>
      <c r="J202" s="23">
        <v>5857.53</v>
      </c>
      <c r="K202" s="2"/>
      <c r="L202" s="23">
        <v>17572.6</v>
      </c>
      <c r="M202" s="2"/>
      <c r="N202" s="23"/>
      <c r="O202" s="23"/>
      <c r="P202" s="2"/>
      <c r="Q202" s="23"/>
      <c r="R202" s="23"/>
      <c r="S202" s="23"/>
      <c r="T202" s="23"/>
      <c r="U202" s="23"/>
      <c r="V202" s="23"/>
      <c r="W202" s="23"/>
    </row>
    <row customHeight="1" ht="20.25">
      <c r="A203" s="2">
        <f>"       "&amp;"云南哀牢山国家级自然保护区新平管护局"</f>
      </c>
      <c r="B203" s="2" t="s">
        <v>381</v>
      </c>
      <c r="C203" s="2" t="s">
        <v>221</v>
      </c>
      <c r="D203" s="2" t="s">
        <v>142</v>
      </c>
      <c r="E203" s="2" t="s">
        <v>221</v>
      </c>
      <c r="F203" s="2" t="s">
        <v>222</v>
      </c>
      <c r="G203" s="2" t="s">
        <v>221</v>
      </c>
      <c r="H203" s="22">
        <v>432252</v>
      </c>
      <c r="I203" s="23">
        <v>432252</v>
      </c>
      <c r="J203" s="23">
        <v>108063</v>
      </c>
      <c r="K203" s="2"/>
      <c r="L203" s="23">
        <v>324189</v>
      </c>
      <c r="M203" s="2"/>
      <c r="N203" s="23"/>
      <c r="O203" s="23"/>
      <c r="P203" s="2"/>
      <c r="Q203" s="23"/>
      <c r="R203" s="23"/>
      <c r="S203" s="23"/>
      <c r="T203" s="23"/>
      <c r="U203" s="23"/>
      <c r="V203" s="23"/>
      <c r="W203" s="23"/>
    </row>
    <row customHeight="1" ht="20.25">
      <c r="A204" s="2">
        <f>"       "&amp;"云南哀牢山国家级自然保护区新平管护局"</f>
      </c>
      <c r="B204" s="2" t="s">
        <v>382</v>
      </c>
      <c r="C204" s="2" t="s">
        <v>234</v>
      </c>
      <c r="D204" s="2" t="s">
        <v>128</v>
      </c>
      <c r="E204" s="2" t="s">
        <v>202</v>
      </c>
      <c r="F204" s="2" t="s">
        <v>235</v>
      </c>
      <c r="G204" s="2" t="s">
        <v>236</v>
      </c>
      <c r="H204" s="22">
        <v>128600</v>
      </c>
      <c r="I204" s="23">
        <v>128600</v>
      </c>
      <c r="J204" s="23"/>
      <c r="K204" s="2"/>
      <c r="L204" s="23">
        <v>128600</v>
      </c>
      <c r="M204" s="2"/>
      <c r="N204" s="23"/>
      <c r="O204" s="23"/>
      <c r="P204" s="2"/>
      <c r="Q204" s="23"/>
      <c r="R204" s="23"/>
      <c r="S204" s="23"/>
      <c r="T204" s="23"/>
      <c r="U204" s="23"/>
      <c r="V204" s="23"/>
      <c r="W204" s="23"/>
    </row>
    <row customHeight="1" ht="20.25">
      <c r="A205" s="2">
        <f>"       "&amp;"云南哀牢山国家级自然保护区新平管护局"</f>
      </c>
      <c r="B205" s="2" t="s">
        <v>383</v>
      </c>
      <c r="C205" s="2" t="s">
        <v>245</v>
      </c>
      <c r="D205" s="2" t="s">
        <v>99</v>
      </c>
      <c r="E205" s="2" t="s">
        <v>225</v>
      </c>
      <c r="F205" s="2" t="s">
        <v>246</v>
      </c>
      <c r="G205" s="2" t="s">
        <v>247</v>
      </c>
      <c r="H205" s="22">
        <v>600</v>
      </c>
      <c r="I205" s="23">
        <v>600</v>
      </c>
      <c r="J205" s="23"/>
      <c r="K205" s="2"/>
      <c r="L205" s="23">
        <v>600</v>
      </c>
      <c r="M205" s="2"/>
      <c r="N205" s="23"/>
      <c r="O205" s="23"/>
      <c r="P205" s="2"/>
      <c r="Q205" s="23"/>
      <c r="R205" s="23"/>
      <c r="S205" s="23"/>
      <c r="T205" s="23"/>
      <c r="U205" s="23"/>
      <c r="V205" s="23"/>
      <c r="W205" s="23"/>
    </row>
    <row customHeight="1" ht="20.25">
      <c r="A206" s="2">
        <f>"       "&amp;"云南哀牢山国家级自然保护区新平管护局"</f>
      </c>
      <c r="B206" s="2" t="s">
        <v>383</v>
      </c>
      <c r="C206" s="2" t="s">
        <v>245</v>
      </c>
      <c r="D206" s="2" t="s">
        <v>100</v>
      </c>
      <c r="E206" s="2" t="s">
        <v>228</v>
      </c>
      <c r="F206" s="2" t="s">
        <v>246</v>
      </c>
      <c r="G206" s="2" t="s">
        <v>247</v>
      </c>
      <c r="H206" s="22">
        <v>1200</v>
      </c>
      <c r="I206" s="23">
        <v>1200</v>
      </c>
      <c r="J206" s="23"/>
      <c r="K206" s="2"/>
      <c r="L206" s="23">
        <v>1200</v>
      </c>
      <c r="M206" s="2"/>
      <c r="N206" s="23"/>
      <c r="O206" s="23"/>
      <c r="P206" s="2"/>
      <c r="Q206" s="23"/>
      <c r="R206" s="23"/>
      <c r="S206" s="23"/>
      <c r="T206" s="23"/>
      <c r="U206" s="23"/>
      <c r="V206" s="23"/>
      <c r="W206" s="23"/>
    </row>
    <row customHeight="1" ht="20.25">
      <c r="A207" s="2">
        <f>"       "&amp;"云南哀牢山国家级自然保护区新平管护局"</f>
      </c>
      <c r="B207" s="2" t="s">
        <v>383</v>
      </c>
      <c r="C207" s="2" t="s">
        <v>245</v>
      </c>
      <c r="D207" s="2" t="s">
        <v>128</v>
      </c>
      <c r="E207" s="2" t="s">
        <v>202</v>
      </c>
      <c r="F207" s="2" t="s">
        <v>248</v>
      </c>
      <c r="G207" s="2" t="s">
        <v>249</v>
      </c>
      <c r="H207" s="22">
        <v>43200</v>
      </c>
      <c r="I207" s="23">
        <v>43200</v>
      </c>
      <c r="J207" s="23"/>
      <c r="K207" s="2"/>
      <c r="L207" s="23">
        <v>43200</v>
      </c>
      <c r="M207" s="2"/>
      <c r="N207" s="23"/>
      <c r="O207" s="23"/>
      <c r="P207" s="2"/>
      <c r="Q207" s="23"/>
      <c r="R207" s="23"/>
      <c r="S207" s="23"/>
      <c r="T207" s="23"/>
      <c r="U207" s="23"/>
      <c r="V207" s="23"/>
      <c r="W207" s="23"/>
    </row>
    <row customHeight="1" ht="20.25">
      <c r="A208" s="2">
        <f>"       "&amp;"云南哀牢山国家级自然保护区新平管护局"</f>
      </c>
      <c r="B208" s="2" t="s">
        <v>383</v>
      </c>
      <c r="C208" s="2" t="s">
        <v>245</v>
      </c>
      <c r="D208" s="2" t="s">
        <v>128</v>
      </c>
      <c r="E208" s="2" t="s">
        <v>202</v>
      </c>
      <c r="F208" s="2" t="s">
        <v>250</v>
      </c>
      <c r="G208" s="2" t="s">
        <v>251</v>
      </c>
      <c r="H208" s="22">
        <v>16000</v>
      </c>
      <c r="I208" s="23">
        <v>16000</v>
      </c>
      <c r="J208" s="23"/>
      <c r="K208" s="2"/>
      <c r="L208" s="23">
        <v>16000</v>
      </c>
      <c r="M208" s="2"/>
      <c r="N208" s="23"/>
      <c r="O208" s="23"/>
      <c r="P208" s="2"/>
      <c r="Q208" s="23"/>
      <c r="R208" s="23"/>
      <c r="S208" s="23"/>
      <c r="T208" s="23"/>
      <c r="U208" s="23"/>
      <c r="V208" s="23"/>
      <c r="W208" s="23"/>
    </row>
    <row customHeight="1" ht="20.25">
      <c r="A209" s="2">
        <f>"       "&amp;"云南哀牢山国家级自然保护区新平管护局"</f>
      </c>
      <c r="B209" s="2" t="s">
        <v>383</v>
      </c>
      <c r="C209" s="2" t="s">
        <v>245</v>
      </c>
      <c r="D209" s="2" t="s">
        <v>128</v>
      </c>
      <c r="E209" s="2" t="s">
        <v>202</v>
      </c>
      <c r="F209" s="2" t="s">
        <v>252</v>
      </c>
      <c r="G209" s="2" t="s">
        <v>253</v>
      </c>
      <c r="H209" s="22">
        <v>30000</v>
      </c>
      <c r="I209" s="23">
        <v>30000</v>
      </c>
      <c r="J209" s="23"/>
      <c r="K209" s="2"/>
      <c r="L209" s="23">
        <v>30000</v>
      </c>
      <c r="M209" s="2"/>
      <c r="N209" s="23"/>
      <c r="O209" s="23"/>
      <c r="P209" s="2"/>
      <c r="Q209" s="23"/>
      <c r="R209" s="23"/>
      <c r="S209" s="23"/>
      <c r="T209" s="23"/>
      <c r="U209" s="23"/>
      <c r="V209" s="23"/>
      <c r="W209" s="23"/>
    </row>
    <row customHeight="1" ht="20.25">
      <c r="A210" s="2">
        <f>"       "&amp;"云南哀牢山国家级自然保护区新平管护局"</f>
      </c>
      <c r="B210" s="2" t="s">
        <v>383</v>
      </c>
      <c r="C210" s="2" t="s">
        <v>245</v>
      </c>
      <c r="D210" s="2" t="s">
        <v>128</v>
      </c>
      <c r="E210" s="2" t="s">
        <v>202</v>
      </c>
      <c r="F210" s="2" t="s">
        <v>315</v>
      </c>
      <c r="G210" s="2" t="s">
        <v>316</v>
      </c>
      <c r="H210" s="22">
        <v>1800</v>
      </c>
      <c r="I210" s="23">
        <v>1800</v>
      </c>
      <c r="J210" s="23"/>
      <c r="K210" s="2"/>
      <c r="L210" s="23">
        <v>1800</v>
      </c>
      <c r="M210" s="2"/>
      <c r="N210" s="23"/>
      <c r="O210" s="23"/>
      <c r="P210" s="2"/>
      <c r="Q210" s="23"/>
      <c r="R210" s="23"/>
      <c r="S210" s="23"/>
      <c r="T210" s="23"/>
      <c r="U210" s="23"/>
      <c r="V210" s="23"/>
      <c r="W210" s="23"/>
    </row>
    <row customHeight="1" ht="20.25">
      <c r="A211" s="2">
        <f>"       "&amp;"云南哀牢山国家级自然保护区新平管护局"</f>
      </c>
      <c r="B211" s="2" t="s">
        <v>383</v>
      </c>
      <c r="C211" s="2" t="s">
        <v>245</v>
      </c>
      <c r="D211" s="2" t="s">
        <v>128</v>
      </c>
      <c r="E211" s="2" t="s">
        <v>202</v>
      </c>
      <c r="F211" s="2" t="s">
        <v>262</v>
      </c>
      <c r="G211" s="2" t="s">
        <v>263</v>
      </c>
      <c r="H211" s="22">
        <v>110000</v>
      </c>
      <c r="I211" s="23">
        <v>110000</v>
      </c>
      <c r="J211" s="23"/>
      <c r="K211" s="2"/>
      <c r="L211" s="23">
        <v>110000</v>
      </c>
      <c r="M211" s="2"/>
      <c r="N211" s="23"/>
      <c r="O211" s="23"/>
      <c r="P211" s="2"/>
      <c r="Q211" s="23"/>
      <c r="R211" s="23"/>
      <c r="S211" s="23"/>
      <c r="T211" s="23"/>
      <c r="U211" s="23"/>
      <c r="V211" s="23"/>
      <c r="W211" s="23"/>
    </row>
    <row customHeight="1" ht="20.25">
      <c r="A212" s="2">
        <f>"       "&amp;"云南哀牢山国家级自然保护区新平管护局"</f>
      </c>
      <c r="B212" s="2" t="s">
        <v>383</v>
      </c>
      <c r="C212" s="2" t="s">
        <v>245</v>
      </c>
      <c r="D212" s="2" t="s">
        <v>128</v>
      </c>
      <c r="E212" s="2" t="s">
        <v>202</v>
      </c>
      <c r="F212" s="2" t="s">
        <v>246</v>
      </c>
      <c r="G212" s="2" t="s">
        <v>247</v>
      </c>
      <c r="H212" s="22">
        <v>40000</v>
      </c>
      <c r="I212" s="23">
        <v>40000</v>
      </c>
      <c r="J212" s="23"/>
      <c r="K212" s="2"/>
      <c r="L212" s="23">
        <v>40000</v>
      </c>
      <c r="M212" s="2"/>
      <c r="N212" s="23"/>
      <c r="O212" s="23"/>
      <c r="P212" s="2"/>
      <c r="Q212" s="23"/>
      <c r="R212" s="23"/>
      <c r="S212" s="23"/>
      <c r="T212" s="23"/>
      <c r="U212" s="23"/>
      <c r="V212" s="23"/>
      <c r="W212" s="23"/>
    </row>
    <row customHeight="1" ht="20.25">
      <c r="A213" s="2">
        <f>"       "&amp;"云南哀牢山国家级自然保护区新平管护局"</f>
      </c>
      <c r="B213" s="2" t="s">
        <v>384</v>
      </c>
      <c r="C213" s="2" t="s">
        <v>334</v>
      </c>
      <c r="D213" s="2" t="s">
        <v>128</v>
      </c>
      <c r="E213" s="2" t="s">
        <v>202</v>
      </c>
      <c r="F213" s="2" t="s">
        <v>335</v>
      </c>
      <c r="G213" s="2" t="s">
        <v>230</v>
      </c>
      <c r="H213" s="22">
        <v>1660600</v>
      </c>
      <c r="I213" s="23">
        <v>1660600</v>
      </c>
      <c r="J213" s="23"/>
      <c r="K213" s="2"/>
      <c r="L213" s="23">
        <v>1660600</v>
      </c>
      <c r="M213" s="2"/>
      <c r="N213" s="23"/>
      <c r="O213" s="23"/>
      <c r="P213" s="2"/>
      <c r="Q213" s="23"/>
      <c r="R213" s="23"/>
      <c r="S213" s="23"/>
      <c r="T213" s="23"/>
      <c r="U213" s="23"/>
      <c r="V213" s="23"/>
      <c r="W213" s="23"/>
    </row>
    <row customHeight="1" ht="20.25">
      <c r="A214" s="2">
        <f>"       "&amp;"云南哀牢山国家级自然保护区新平管护局"</f>
      </c>
      <c r="B214" s="2" t="s">
        <v>385</v>
      </c>
      <c r="C214" s="2" t="s">
        <v>275</v>
      </c>
      <c r="D214" s="2" t="s">
        <v>128</v>
      </c>
      <c r="E214" s="2" t="s">
        <v>202</v>
      </c>
      <c r="F214" s="2" t="s">
        <v>203</v>
      </c>
      <c r="G214" s="2" t="s">
        <v>204</v>
      </c>
      <c r="H214" s="22">
        <v>1154400</v>
      </c>
      <c r="I214" s="23">
        <v>1154400</v>
      </c>
      <c r="J214" s="23">
        <v>288600</v>
      </c>
      <c r="K214" s="2"/>
      <c r="L214" s="23">
        <v>865800</v>
      </c>
      <c r="M214" s="2"/>
      <c r="N214" s="23"/>
      <c r="O214" s="23"/>
      <c r="P214" s="2"/>
      <c r="Q214" s="23"/>
      <c r="R214" s="23"/>
      <c r="S214" s="23"/>
      <c r="T214" s="23"/>
      <c r="U214" s="23"/>
      <c r="V214" s="23"/>
      <c r="W214" s="23"/>
    </row>
    <row customHeight="1" ht="20.25">
      <c r="A215" s="2">
        <f>"       "&amp;"云南哀牢山国家级自然保护区新平管护局"</f>
      </c>
      <c r="B215" s="2" t="s">
        <v>386</v>
      </c>
      <c r="C215" s="2" t="s">
        <v>387</v>
      </c>
      <c r="D215" s="2" t="s">
        <v>128</v>
      </c>
      <c r="E215" s="2" t="s">
        <v>202</v>
      </c>
      <c r="F215" s="2" t="s">
        <v>203</v>
      </c>
      <c r="G215" s="2" t="s">
        <v>204</v>
      </c>
      <c r="H215" s="22">
        <v>780000</v>
      </c>
      <c r="I215" s="23">
        <v>780000</v>
      </c>
      <c r="J215" s="23"/>
      <c r="K215" s="2"/>
      <c r="L215" s="23">
        <v>780000</v>
      </c>
      <c r="M215" s="2"/>
      <c r="N215" s="23"/>
      <c r="O215" s="23"/>
      <c r="P215" s="2"/>
      <c r="Q215" s="23"/>
      <c r="R215" s="23"/>
      <c r="S215" s="23"/>
      <c r="T215" s="23"/>
      <c r="U215" s="23"/>
      <c r="V215" s="23"/>
      <c r="W215" s="23"/>
    </row>
    <row customHeight="1" ht="20.25">
      <c r="A216" s="25" t="s">
        <v>30</v>
      </c>
      <c r="B216" s="25"/>
      <c r="C216" s="25"/>
      <c r="D216" s="25"/>
      <c r="E216" s="25"/>
      <c r="F216" s="25"/>
      <c r="G216" s="25"/>
      <c r="H216" s="23">
        <v>61211060.22</v>
      </c>
      <c r="I216" s="23">
        <v>61211060.22</v>
      </c>
      <c r="J216" s="23">
        <v>9691352.78</v>
      </c>
      <c r="K216" s="23"/>
      <c r="L216" s="23">
        <v>51519707.44</v>
      </c>
      <c r="M216" s="23"/>
      <c r="N216" s="23"/>
      <c r="O216" s="23"/>
      <c r="P216" s="23"/>
      <c r="Q216" s="23"/>
      <c r="R216" s="23"/>
      <c r="S216" s="23"/>
      <c r="T216" s="23"/>
      <c r="U216" s="23"/>
      <c r="V216" s="23"/>
      <c r="W216" s="23"/>
    </row>
  </sheetData>
  <mergeCells count="17">
    <mergeCell ref="A2:W2"/>
    <mergeCell ref="A1:W1"/>
    <mergeCell ref="H5:H6"/>
    <mergeCell ref="N5:P5"/>
    <mergeCell ref="I5:M5"/>
    <mergeCell ref="R5:W5"/>
    <mergeCell ref="H4:W4"/>
    <mergeCell ref="A3:V3"/>
    <mergeCell ref="A4:A6"/>
    <mergeCell ref="B4:B6"/>
    <mergeCell ref="C4:C6"/>
    <mergeCell ref="D4:D6"/>
    <mergeCell ref="E4:E6"/>
    <mergeCell ref="F4:F6"/>
    <mergeCell ref="G4:G6"/>
    <mergeCell ref="A216:G216"/>
    <mergeCell ref="Q5:Q6"/>
  </mergeCells>
  <pageSetup scale="0" pageOrder="overThenDown"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3293C-3D88-8D28-7068-DFF061FF1348}" mc:Ignorable="x14ac xr xr2 xr3">
  <sheetPr>
    <outlinePr summaryRight="0"/>
  </sheetPr>
  <dimension ref="A1:W250"/>
  <sheetViews>
    <sheetView topLeftCell="A1" showZeros="0" workbookViewId="0"/>
  </sheetViews>
  <sheetFormatPr defaultColWidth="9.140625" customHeight="1" defaultRowHeight="14.25"/>
  <cols>
    <col min="1" max="1" width="14.57421875" customWidth="1"/>
    <col min="2" max="2" width="21.03125" customWidth="1"/>
    <col min="3" max="3" width="31.3125" customWidth="1"/>
    <col min="4" max="4" width="23.8515625" customWidth="1"/>
    <col min="5" max="5" width="15.6015625" customWidth="1"/>
    <col min="6" max="6" width="19.7421875" customWidth="1"/>
    <col min="7" max="7" width="14.8828125" customWidth="1"/>
    <col min="8" max="8" width="19.7421875" customWidth="1"/>
    <col min="9" max="16" width="14.171875" customWidth="1"/>
    <col min="17" max="17" width="13.6015625" customWidth="1"/>
    <col min="18" max="23" width="15.171875" customWidth="1"/>
  </cols>
  <sheetData>
    <row customHeight="1" ht="13.5">
      <c r="B1" s="29"/>
      <c r="E1" s="30"/>
      <c r="F1" s="30"/>
      <c r="G1" s="30"/>
      <c r="H1" s="30"/>
      <c r="K1" s="29"/>
      <c r="N1" s="29"/>
      <c r="O1" s="29"/>
      <c r="P1" s="29"/>
      <c r="U1" s="31"/>
      <c r="W1" s="32" t="s">
        <v>388</v>
      </c>
    </row>
    <row customHeight="1" ht="27.75">
      <c r="A2" s="33" t="s">
        <v>389</v>
      </c>
      <c r="B2" s="33"/>
      <c r="C2" s="33"/>
      <c r="D2" s="33"/>
      <c r="E2" s="33"/>
      <c r="F2" s="33"/>
      <c r="G2" s="33"/>
      <c r="H2" s="33"/>
      <c r="I2" s="33"/>
      <c r="J2" s="33"/>
      <c r="K2" s="33"/>
      <c r="L2" s="33"/>
      <c r="M2" s="33"/>
      <c r="N2" s="33"/>
      <c r="O2" s="33"/>
      <c r="P2" s="33"/>
      <c r="Q2" s="33"/>
      <c r="R2" s="33"/>
      <c r="S2" s="33"/>
      <c r="T2" s="33"/>
      <c r="U2" s="33"/>
      <c r="V2" s="33"/>
      <c r="W2" s="33"/>
    </row>
    <row customHeight="1" ht="13.5">
      <c r="A3" s="34">
        <f>"单位名称："&amp;"玉溪市林业和草原局"</f>
      </c>
      <c r="B3" s="35">
        <f>"单位名称："&amp;"玉溪市林业和草原局"</f>
      </c>
      <c r="C3" s="36"/>
      <c r="D3" s="36"/>
      <c r="E3" s="36"/>
      <c r="F3" s="36"/>
      <c r="G3" s="36"/>
      <c r="H3" s="36"/>
      <c r="I3" s="36"/>
      <c r="J3" s="37"/>
      <c r="K3" s="37"/>
      <c r="L3" s="37"/>
      <c r="M3" s="37"/>
      <c r="N3" s="37"/>
      <c r="O3" s="37"/>
      <c r="P3" s="37"/>
      <c r="Q3" s="37"/>
      <c r="U3" s="31"/>
      <c r="W3" s="38" t="s">
        <v>2</v>
      </c>
    </row>
    <row customHeight="1" ht="21.75">
      <c r="A4" s="39" t="s">
        <v>390</v>
      </c>
      <c r="B4" s="39" t="s">
        <v>174</v>
      </c>
      <c r="C4" s="39" t="s">
        <v>175</v>
      </c>
      <c r="D4" s="39" t="s">
        <v>391</v>
      </c>
      <c r="E4" s="40" t="s">
        <v>176</v>
      </c>
      <c r="F4" s="40" t="s">
        <v>177</v>
      </c>
      <c r="G4" s="40" t="s">
        <v>178</v>
      </c>
      <c r="H4" s="40" t="s">
        <v>179</v>
      </c>
      <c r="I4" s="41" t="s">
        <v>30</v>
      </c>
      <c r="J4" s="41" t="s">
        <v>392</v>
      </c>
      <c r="K4" s="41"/>
      <c r="L4" s="41"/>
      <c r="M4" s="41"/>
      <c r="N4" s="41" t="s">
        <v>181</v>
      </c>
      <c r="O4" s="41"/>
      <c r="P4" s="41"/>
      <c r="Q4" s="40" t="s">
        <v>36</v>
      </c>
      <c r="R4" s="42" t="s">
        <v>393</v>
      </c>
      <c r="S4" s="43"/>
      <c r="T4" s="43"/>
      <c r="U4" s="43"/>
      <c r="V4" s="43"/>
      <c r="W4" s="44"/>
    </row>
    <row customHeight="1" ht="21.75">
      <c r="A5" s="45"/>
      <c r="B5" s="45"/>
      <c r="C5" s="45"/>
      <c r="D5" s="45"/>
      <c r="E5" s="46"/>
      <c r="F5" s="46"/>
      <c r="G5" s="46"/>
      <c r="H5" s="46"/>
      <c r="I5" s="41"/>
      <c r="J5" s="47" t="s">
        <v>33</v>
      </c>
      <c r="K5" s="47"/>
      <c r="L5" s="47" t="s">
        <v>34</v>
      </c>
      <c r="M5" s="47" t="s">
        <v>35</v>
      </c>
      <c r="N5" s="40" t="s">
        <v>33</v>
      </c>
      <c r="O5" s="40" t="s">
        <v>34</v>
      </c>
      <c r="P5" s="40" t="s">
        <v>35</v>
      </c>
      <c r="Q5" s="46"/>
      <c r="R5" s="40" t="s">
        <v>32</v>
      </c>
      <c r="S5" s="40" t="s">
        <v>39</v>
      </c>
      <c r="T5" s="40" t="s">
        <v>187</v>
      </c>
      <c r="U5" s="40" t="s">
        <v>41</v>
      </c>
      <c r="V5" s="40" t="s">
        <v>42</v>
      </c>
      <c r="W5" s="40" t="s">
        <v>43</v>
      </c>
    </row>
    <row customHeight="1" ht="40.5">
      <c r="A6" s="48"/>
      <c r="B6" s="48"/>
      <c r="C6" s="48"/>
      <c r="D6" s="48"/>
      <c r="E6" s="49"/>
      <c r="F6" s="49"/>
      <c r="G6" s="49"/>
      <c r="H6" s="49"/>
      <c r="I6" s="41"/>
      <c r="J6" s="47" t="s">
        <v>32</v>
      </c>
      <c r="K6" s="47" t="s">
        <v>394</v>
      </c>
      <c r="L6" s="47"/>
      <c r="M6" s="47"/>
      <c r="N6" s="49"/>
      <c r="O6" s="49"/>
      <c r="P6" s="49"/>
      <c r="Q6" s="49"/>
      <c r="R6" s="49"/>
      <c r="S6" s="49"/>
      <c r="T6" s="49"/>
      <c r="U6" s="50"/>
      <c r="V6" s="49"/>
      <c r="W6" s="49"/>
    </row>
    <row customHeight="1" ht="15">
      <c r="A7" s="51">
        <v>1</v>
      </c>
      <c r="B7" s="51">
        <v>2</v>
      </c>
      <c r="C7" s="51">
        <v>3</v>
      </c>
      <c r="D7" s="51">
        <v>4</v>
      </c>
      <c r="E7" s="51">
        <v>5</v>
      </c>
      <c r="F7" s="51">
        <v>6</v>
      </c>
      <c r="G7" s="51">
        <v>7</v>
      </c>
      <c r="H7" s="51">
        <v>8</v>
      </c>
      <c r="I7" s="51">
        <v>9</v>
      </c>
      <c r="J7" s="51">
        <v>10</v>
      </c>
      <c r="K7" s="51">
        <v>11</v>
      </c>
      <c r="L7" s="51">
        <v>12</v>
      </c>
      <c r="M7" s="51">
        <v>13</v>
      </c>
      <c r="N7" s="51">
        <v>14</v>
      </c>
      <c r="O7" s="51">
        <v>15</v>
      </c>
      <c r="P7" s="51">
        <v>16</v>
      </c>
      <c r="Q7" s="51">
        <v>17</v>
      </c>
      <c r="R7" s="51">
        <v>18</v>
      </c>
      <c r="S7" s="51">
        <v>19</v>
      </c>
      <c r="T7" s="51">
        <v>20</v>
      </c>
      <c r="U7" s="51">
        <v>21</v>
      </c>
      <c r="V7" s="51">
        <v>22</v>
      </c>
      <c r="W7" s="51">
        <v>23</v>
      </c>
    </row>
    <row customHeight="1" ht="32.914306640625">
      <c r="A8" s="52"/>
      <c r="B8" s="53"/>
      <c r="C8" s="52" t="s">
        <v>395</v>
      </c>
      <c r="D8" s="52"/>
      <c r="E8" s="52"/>
      <c r="F8" s="52"/>
      <c r="G8" s="52"/>
      <c r="H8" s="52"/>
      <c r="I8" s="54">
        <v>8231773.12</v>
      </c>
      <c r="J8" s="54"/>
      <c r="K8" s="54"/>
      <c r="L8" s="54"/>
      <c r="M8" s="54"/>
      <c r="N8" s="54">
        <v>8231773.12</v>
      </c>
      <c r="O8" s="54"/>
      <c r="P8" s="54"/>
      <c r="Q8" s="54"/>
      <c r="R8" s="54"/>
      <c r="S8" s="54"/>
      <c r="T8" s="54"/>
      <c r="U8" s="54"/>
      <c r="V8" s="54"/>
      <c r="W8" s="54"/>
    </row>
    <row customHeight="1" ht="32.914306640625">
      <c r="A9" s="52" t="s">
        <v>396</v>
      </c>
      <c r="B9" s="53" t="s">
        <v>397</v>
      </c>
      <c r="C9" s="52" t="s">
        <v>395</v>
      </c>
      <c r="D9" s="52" t="s">
        <v>64</v>
      </c>
      <c r="E9" s="52" t="s">
        <v>122</v>
      </c>
      <c r="F9" s="52" t="s">
        <v>398</v>
      </c>
      <c r="G9" s="52" t="s">
        <v>266</v>
      </c>
      <c r="H9" s="52" t="s">
        <v>267</v>
      </c>
      <c r="I9" s="54">
        <v>8231773.12</v>
      </c>
      <c r="J9" s="54"/>
      <c r="K9" s="54"/>
      <c r="L9" s="54"/>
      <c r="M9" s="54"/>
      <c r="N9" s="54">
        <v>8231773.12</v>
      </c>
      <c r="O9" s="54"/>
      <c r="P9" s="54"/>
      <c r="Q9" s="54"/>
      <c r="R9" s="54"/>
      <c r="S9" s="54"/>
      <c r="T9" s="54"/>
      <c r="U9" s="54"/>
      <c r="V9" s="54"/>
      <c r="W9" s="54"/>
    </row>
    <row customHeight="1" ht="32.914306640625">
      <c r="A10" s="52"/>
      <c r="B10" s="52"/>
      <c r="C10" s="52" t="s">
        <v>399</v>
      </c>
      <c r="D10" s="52"/>
      <c r="E10" s="52"/>
      <c r="F10" s="52"/>
      <c r="G10" s="52"/>
      <c r="H10" s="52"/>
      <c r="I10" s="54">
        <v>75162</v>
      </c>
      <c r="J10" s="54">
        <v>75162</v>
      </c>
      <c r="K10" s="54">
        <v>75162</v>
      </c>
      <c r="L10" s="54"/>
      <c r="M10" s="54"/>
      <c r="N10" s="54"/>
      <c r="O10" s="54"/>
      <c r="P10" s="54"/>
      <c r="Q10" s="54"/>
      <c r="R10" s="54"/>
      <c r="S10" s="54"/>
      <c r="T10" s="54"/>
      <c r="U10" s="54"/>
      <c r="V10" s="54"/>
      <c r="W10" s="54"/>
    </row>
    <row customHeight="1" ht="32.914306640625">
      <c r="A11" s="52" t="s">
        <v>400</v>
      </c>
      <c r="B11" s="53" t="s">
        <v>401</v>
      </c>
      <c r="C11" s="52" t="s">
        <v>399</v>
      </c>
      <c r="D11" s="52" t="s">
        <v>64</v>
      </c>
      <c r="E11" s="52" t="s">
        <v>104</v>
      </c>
      <c r="F11" s="52" t="s">
        <v>286</v>
      </c>
      <c r="G11" s="52" t="s">
        <v>226</v>
      </c>
      <c r="H11" s="52" t="s">
        <v>227</v>
      </c>
      <c r="I11" s="54">
        <v>75162</v>
      </c>
      <c r="J11" s="54">
        <v>75162</v>
      </c>
      <c r="K11" s="54">
        <v>75162</v>
      </c>
      <c r="L11" s="54"/>
      <c r="M11" s="54"/>
      <c r="N11" s="54"/>
      <c r="O11" s="54"/>
      <c r="P11" s="54"/>
      <c r="Q11" s="54"/>
      <c r="R11" s="54"/>
      <c r="S11" s="54"/>
      <c r="T11" s="54"/>
      <c r="U11" s="54"/>
      <c r="V11" s="54"/>
      <c r="W11" s="54"/>
    </row>
    <row customHeight="1" ht="32.914306640625">
      <c r="A12" s="52"/>
      <c r="B12" s="52"/>
      <c r="C12" s="52" t="s">
        <v>402</v>
      </c>
      <c r="D12" s="52"/>
      <c r="E12" s="52"/>
      <c r="F12" s="52"/>
      <c r="G12" s="52"/>
      <c r="H12" s="52"/>
      <c r="I12" s="54">
        <v>60000</v>
      </c>
      <c r="J12" s="54"/>
      <c r="K12" s="54"/>
      <c r="L12" s="54"/>
      <c r="M12" s="54"/>
      <c r="N12" s="54">
        <v>60000</v>
      </c>
      <c r="O12" s="54"/>
      <c r="P12" s="54"/>
      <c r="Q12" s="54"/>
      <c r="R12" s="54"/>
      <c r="S12" s="54"/>
      <c r="T12" s="54"/>
      <c r="U12" s="54"/>
      <c r="V12" s="54"/>
      <c r="W12" s="54"/>
    </row>
    <row customHeight="1" ht="32.914306640625">
      <c r="A13" s="52" t="s">
        <v>396</v>
      </c>
      <c r="B13" s="53" t="s">
        <v>403</v>
      </c>
      <c r="C13" s="52" t="s">
        <v>402</v>
      </c>
      <c r="D13" s="52" t="s">
        <v>64</v>
      </c>
      <c r="E13" s="52" t="s">
        <v>136</v>
      </c>
      <c r="F13" s="52" t="s">
        <v>404</v>
      </c>
      <c r="G13" s="52" t="s">
        <v>266</v>
      </c>
      <c r="H13" s="52" t="s">
        <v>267</v>
      </c>
      <c r="I13" s="54">
        <v>60000</v>
      </c>
      <c r="J13" s="54"/>
      <c r="K13" s="54"/>
      <c r="L13" s="54"/>
      <c r="M13" s="54"/>
      <c r="N13" s="54">
        <v>60000</v>
      </c>
      <c r="O13" s="54"/>
      <c r="P13" s="54"/>
      <c r="Q13" s="54"/>
      <c r="R13" s="54"/>
      <c r="S13" s="54"/>
      <c r="T13" s="54"/>
      <c r="U13" s="54"/>
      <c r="V13" s="54"/>
      <c r="W13" s="54"/>
    </row>
    <row customHeight="1" ht="32.914306640625">
      <c r="A14" s="52"/>
      <c r="B14" s="52"/>
      <c r="C14" s="52" t="s">
        <v>405</v>
      </c>
      <c r="D14" s="52"/>
      <c r="E14" s="52"/>
      <c r="F14" s="52"/>
      <c r="G14" s="52"/>
      <c r="H14" s="52"/>
      <c r="I14" s="54">
        <v>11546407.07</v>
      </c>
      <c r="J14" s="54"/>
      <c r="K14" s="54"/>
      <c r="L14" s="54"/>
      <c r="M14" s="54"/>
      <c r="N14" s="54">
        <v>11546407.07</v>
      </c>
      <c r="O14" s="54"/>
      <c r="P14" s="54"/>
      <c r="Q14" s="54"/>
      <c r="R14" s="54"/>
      <c r="S14" s="54"/>
      <c r="T14" s="54"/>
      <c r="U14" s="54"/>
      <c r="V14" s="54"/>
      <c r="W14" s="54"/>
    </row>
    <row customHeight="1" ht="32.914306640625">
      <c r="A15" s="52" t="s">
        <v>406</v>
      </c>
      <c r="B15" s="53" t="s">
        <v>407</v>
      </c>
      <c r="C15" s="52" t="s">
        <v>405</v>
      </c>
      <c r="D15" s="52" t="s">
        <v>64</v>
      </c>
      <c r="E15" s="52" t="s">
        <v>122</v>
      </c>
      <c r="F15" s="52" t="s">
        <v>398</v>
      </c>
      <c r="G15" s="52" t="s">
        <v>266</v>
      </c>
      <c r="H15" s="52" t="s">
        <v>267</v>
      </c>
      <c r="I15" s="54">
        <v>11546407.07</v>
      </c>
      <c r="J15" s="54"/>
      <c r="K15" s="54"/>
      <c r="L15" s="54"/>
      <c r="M15" s="54"/>
      <c r="N15" s="54">
        <v>11546407.07</v>
      </c>
      <c r="O15" s="54"/>
      <c r="P15" s="54"/>
      <c r="Q15" s="54"/>
      <c r="R15" s="54"/>
      <c r="S15" s="54"/>
      <c r="T15" s="54"/>
      <c r="U15" s="54"/>
      <c r="V15" s="54"/>
      <c r="W15" s="54"/>
    </row>
    <row customHeight="1" ht="32.914306640625">
      <c r="A16" s="52"/>
      <c r="B16" s="52"/>
      <c r="C16" s="52" t="s">
        <v>408</v>
      </c>
      <c r="D16" s="52"/>
      <c r="E16" s="52"/>
      <c r="F16" s="52"/>
      <c r="G16" s="52"/>
      <c r="H16" s="52"/>
      <c r="I16" s="54">
        <v>1256800</v>
      </c>
      <c r="J16" s="54"/>
      <c r="K16" s="54"/>
      <c r="L16" s="54"/>
      <c r="M16" s="54"/>
      <c r="N16" s="54">
        <v>1256800</v>
      </c>
      <c r="O16" s="54"/>
      <c r="P16" s="54"/>
      <c r="Q16" s="54"/>
      <c r="R16" s="54"/>
      <c r="S16" s="54"/>
      <c r="T16" s="54"/>
      <c r="U16" s="54"/>
      <c r="V16" s="54"/>
      <c r="W16" s="54"/>
    </row>
    <row customHeight="1" ht="32.914306640625">
      <c r="A17" s="52" t="s">
        <v>400</v>
      </c>
      <c r="B17" s="53" t="s">
        <v>409</v>
      </c>
      <c r="C17" s="52" t="s">
        <v>408</v>
      </c>
      <c r="D17" s="52" t="s">
        <v>64</v>
      </c>
      <c r="E17" s="52" t="s">
        <v>139</v>
      </c>
      <c r="F17" s="52" t="s">
        <v>410</v>
      </c>
      <c r="G17" s="52" t="s">
        <v>266</v>
      </c>
      <c r="H17" s="52" t="s">
        <v>267</v>
      </c>
      <c r="I17" s="54">
        <v>1256800</v>
      </c>
      <c r="J17" s="54"/>
      <c r="K17" s="54"/>
      <c r="L17" s="54"/>
      <c r="M17" s="54"/>
      <c r="N17" s="54">
        <v>1256800</v>
      </c>
      <c r="O17" s="54"/>
      <c r="P17" s="54"/>
      <c r="Q17" s="54"/>
      <c r="R17" s="54"/>
      <c r="S17" s="54"/>
      <c r="T17" s="54"/>
      <c r="U17" s="54"/>
      <c r="V17" s="54"/>
      <c r="W17" s="54"/>
    </row>
    <row customHeight="1" ht="32.914306640625">
      <c r="A18" s="52"/>
      <c r="B18" s="52"/>
      <c r="C18" s="52" t="s">
        <v>411</v>
      </c>
      <c r="D18" s="52"/>
      <c r="E18" s="52"/>
      <c r="F18" s="52"/>
      <c r="G18" s="52"/>
      <c r="H18" s="52"/>
      <c r="I18" s="54">
        <v>200000</v>
      </c>
      <c r="J18" s="54"/>
      <c r="K18" s="54"/>
      <c r="L18" s="54"/>
      <c r="M18" s="54"/>
      <c r="N18" s="54">
        <v>200000</v>
      </c>
      <c r="O18" s="54"/>
      <c r="P18" s="54"/>
      <c r="Q18" s="54"/>
      <c r="R18" s="54"/>
      <c r="S18" s="54"/>
      <c r="T18" s="54"/>
      <c r="U18" s="54"/>
      <c r="V18" s="54"/>
      <c r="W18" s="54"/>
    </row>
    <row customHeight="1" ht="32.914306640625">
      <c r="A19" s="52" t="s">
        <v>396</v>
      </c>
      <c r="B19" s="53" t="s">
        <v>412</v>
      </c>
      <c r="C19" s="52" t="s">
        <v>411</v>
      </c>
      <c r="D19" s="52" t="s">
        <v>64</v>
      </c>
      <c r="E19" s="52" t="s">
        <v>117</v>
      </c>
      <c r="F19" s="52" t="s">
        <v>413</v>
      </c>
      <c r="G19" s="52" t="s">
        <v>266</v>
      </c>
      <c r="H19" s="52" t="s">
        <v>267</v>
      </c>
      <c r="I19" s="54">
        <v>200000</v>
      </c>
      <c r="J19" s="54"/>
      <c r="K19" s="54"/>
      <c r="L19" s="54"/>
      <c r="M19" s="54"/>
      <c r="N19" s="54">
        <v>200000</v>
      </c>
      <c r="O19" s="54"/>
      <c r="P19" s="54"/>
      <c r="Q19" s="54"/>
      <c r="R19" s="54"/>
      <c r="S19" s="54"/>
      <c r="T19" s="54"/>
      <c r="U19" s="54"/>
      <c r="V19" s="54"/>
      <c r="W19" s="54"/>
    </row>
    <row customHeight="1" ht="32.914306640625">
      <c r="A20" s="52"/>
      <c r="B20" s="52"/>
      <c r="C20" s="52" t="s">
        <v>414</v>
      </c>
      <c r="D20" s="52"/>
      <c r="E20" s="52"/>
      <c r="F20" s="52"/>
      <c r="G20" s="52"/>
      <c r="H20" s="52"/>
      <c r="I20" s="54">
        <v>156080.5</v>
      </c>
      <c r="J20" s="54"/>
      <c r="K20" s="54"/>
      <c r="L20" s="54"/>
      <c r="M20" s="54"/>
      <c r="N20" s="54">
        <v>156080.5</v>
      </c>
      <c r="O20" s="54"/>
      <c r="P20" s="54"/>
      <c r="Q20" s="54"/>
      <c r="R20" s="54"/>
      <c r="S20" s="54"/>
      <c r="T20" s="54"/>
      <c r="U20" s="54"/>
      <c r="V20" s="54"/>
      <c r="W20" s="54"/>
    </row>
    <row customHeight="1" ht="32.914306640625">
      <c r="A21" s="52" t="s">
        <v>406</v>
      </c>
      <c r="B21" s="53" t="s">
        <v>415</v>
      </c>
      <c r="C21" s="52" t="s">
        <v>414</v>
      </c>
      <c r="D21" s="52" t="s">
        <v>64</v>
      </c>
      <c r="E21" s="52" t="s">
        <v>130</v>
      </c>
      <c r="F21" s="52" t="s">
        <v>416</v>
      </c>
      <c r="G21" s="52" t="s">
        <v>417</v>
      </c>
      <c r="H21" s="52" t="s">
        <v>418</v>
      </c>
      <c r="I21" s="54">
        <v>20000</v>
      </c>
      <c r="J21" s="54"/>
      <c r="K21" s="54"/>
      <c r="L21" s="54"/>
      <c r="M21" s="54"/>
      <c r="N21" s="54">
        <v>20000</v>
      </c>
      <c r="O21" s="54"/>
      <c r="P21" s="54"/>
      <c r="Q21" s="54"/>
      <c r="R21" s="54"/>
      <c r="S21" s="54"/>
      <c r="T21" s="54"/>
      <c r="U21" s="54"/>
      <c r="V21" s="54"/>
      <c r="W21" s="54"/>
    </row>
    <row customHeight="1" ht="32.914306640625">
      <c r="A22" s="52" t="s">
        <v>406</v>
      </c>
      <c r="B22" s="53" t="s">
        <v>415</v>
      </c>
      <c r="C22" s="52" t="s">
        <v>414</v>
      </c>
      <c r="D22" s="52" t="s">
        <v>64</v>
      </c>
      <c r="E22" s="52" t="s">
        <v>130</v>
      </c>
      <c r="F22" s="52" t="s">
        <v>416</v>
      </c>
      <c r="G22" s="52" t="s">
        <v>264</v>
      </c>
      <c r="H22" s="52" t="s">
        <v>265</v>
      </c>
      <c r="I22" s="54">
        <v>34900</v>
      </c>
      <c r="J22" s="54"/>
      <c r="K22" s="54"/>
      <c r="L22" s="54"/>
      <c r="M22" s="54"/>
      <c r="N22" s="54">
        <v>34900</v>
      </c>
      <c r="O22" s="54"/>
      <c r="P22" s="54"/>
      <c r="Q22" s="54"/>
      <c r="R22" s="54"/>
      <c r="S22" s="54"/>
      <c r="T22" s="54"/>
      <c r="U22" s="54"/>
      <c r="V22" s="54"/>
      <c r="W22" s="54"/>
    </row>
    <row customHeight="1" ht="32.914306640625">
      <c r="A23" s="52" t="s">
        <v>406</v>
      </c>
      <c r="B23" s="53" t="s">
        <v>415</v>
      </c>
      <c r="C23" s="52" t="s">
        <v>414</v>
      </c>
      <c r="D23" s="52" t="s">
        <v>64</v>
      </c>
      <c r="E23" s="52" t="s">
        <v>130</v>
      </c>
      <c r="F23" s="52" t="s">
        <v>416</v>
      </c>
      <c r="G23" s="52" t="s">
        <v>349</v>
      </c>
      <c r="H23" s="52" t="s">
        <v>350</v>
      </c>
      <c r="I23" s="54">
        <v>80380.5</v>
      </c>
      <c r="J23" s="54"/>
      <c r="K23" s="54"/>
      <c r="L23" s="54"/>
      <c r="M23" s="54"/>
      <c r="N23" s="54">
        <v>80380.5</v>
      </c>
      <c r="O23" s="54"/>
      <c r="P23" s="54"/>
      <c r="Q23" s="54"/>
      <c r="R23" s="54"/>
      <c r="S23" s="54"/>
      <c r="T23" s="54"/>
      <c r="U23" s="54"/>
      <c r="V23" s="54"/>
      <c r="W23" s="54"/>
    </row>
    <row customHeight="1" ht="32.914306640625">
      <c r="A24" s="52" t="s">
        <v>406</v>
      </c>
      <c r="B24" s="53" t="s">
        <v>415</v>
      </c>
      <c r="C24" s="52" t="s">
        <v>414</v>
      </c>
      <c r="D24" s="52" t="s">
        <v>64</v>
      </c>
      <c r="E24" s="52" t="s">
        <v>130</v>
      </c>
      <c r="F24" s="52" t="s">
        <v>416</v>
      </c>
      <c r="G24" s="52" t="s">
        <v>367</v>
      </c>
      <c r="H24" s="52" t="s">
        <v>368</v>
      </c>
      <c r="I24" s="54">
        <v>20800</v>
      </c>
      <c r="J24" s="54"/>
      <c r="K24" s="54"/>
      <c r="L24" s="54"/>
      <c r="M24" s="54"/>
      <c r="N24" s="54">
        <v>20800</v>
      </c>
      <c r="O24" s="54"/>
      <c r="P24" s="54"/>
      <c r="Q24" s="54"/>
      <c r="R24" s="54"/>
      <c r="S24" s="54"/>
      <c r="T24" s="54"/>
      <c r="U24" s="54"/>
      <c r="V24" s="54"/>
      <c r="W24" s="54"/>
    </row>
    <row customHeight="1" ht="32.914306640625">
      <c r="A25" s="52"/>
      <c r="B25" s="52"/>
      <c r="C25" s="52" t="s">
        <v>419</v>
      </c>
      <c r="D25" s="52"/>
      <c r="E25" s="52"/>
      <c r="F25" s="52"/>
      <c r="G25" s="52"/>
      <c r="H25" s="52"/>
      <c r="I25" s="54">
        <v>7624302.63</v>
      </c>
      <c r="J25" s="54"/>
      <c r="K25" s="54"/>
      <c r="L25" s="54"/>
      <c r="M25" s="54"/>
      <c r="N25" s="54">
        <v>7624302.63</v>
      </c>
      <c r="O25" s="54"/>
      <c r="P25" s="54"/>
      <c r="Q25" s="54"/>
      <c r="R25" s="54"/>
      <c r="S25" s="54"/>
      <c r="T25" s="54"/>
      <c r="U25" s="54"/>
      <c r="V25" s="54"/>
      <c r="W25" s="54"/>
    </row>
    <row customHeight="1" ht="32.914306640625">
      <c r="A26" s="52" t="s">
        <v>406</v>
      </c>
      <c r="B26" s="53" t="s">
        <v>420</v>
      </c>
      <c r="C26" s="52" t="s">
        <v>419</v>
      </c>
      <c r="D26" s="52" t="s">
        <v>64</v>
      </c>
      <c r="E26" s="52" t="s">
        <v>122</v>
      </c>
      <c r="F26" s="52" t="s">
        <v>398</v>
      </c>
      <c r="G26" s="52" t="s">
        <v>266</v>
      </c>
      <c r="H26" s="52" t="s">
        <v>267</v>
      </c>
      <c r="I26" s="54">
        <v>7624302.63</v>
      </c>
      <c r="J26" s="54"/>
      <c r="K26" s="54"/>
      <c r="L26" s="54"/>
      <c r="M26" s="54"/>
      <c r="N26" s="54">
        <v>7624302.63</v>
      </c>
      <c r="O26" s="54"/>
      <c r="P26" s="54"/>
      <c r="Q26" s="54"/>
      <c r="R26" s="54"/>
      <c r="S26" s="54"/>
      <c r="T26" s="54"/>
      <c r="U26" s="54"/>
      <c r="V26" s="54"/>
      <c r="W26" s="54"/>
    </row>
    <row customHeight="1" ht="32.914306640625">
      <c r="A27" s="52"/>
      <c r="B27" s="52"/>
      <c r="C27" s="52" t="s">
        <v>421</v>
      </c>
      <c r="D27" s="52"/>
      <c r="E27" s="52"/>
      <c r="F27" s="52"/>
      <c r="G27" s="52"/>
      <c r="H27" s="52"/>
      <c r="I27" s="54">
        <v>2160000</v>
      </c>
      <c r="J27" s="54"/>
      <c r="K27" s="54"/>
      <c r="L27" s="54"/>
      <c r="M27" s="54"/>
      <c r="N27" s="54">
        <v>2160000</v>
      </c>
      <c r="O27" s="54"/>
      <c r="P27" s="54"/>
      <c r="Q27" s="54"/>
      <c r="R27" s="54"/>
      <c r="S27" s="54"/>
      <c r="T27" s="54"/>
      <c r="U27" s="54"/>
      <c r="V27" s="54"/>
      <c r="W27" s="54"/>
    </row>
    <row customHeight="1" ht="32.914306640625">
      <c r="A28" s="52" t="s">
        <v>406</v>
      </c>
      <c r="B28" s="53" t="s">
        <v>422</v>
      </c>
      <c r="C28" s="52" t="s">
        <v>421</v>
      </c>
      <c r="D28" s="52" t="s">
        <v>64</v>
      </c>
      <c r="E28" s="52" t="s">
        <v>117</v>
      </c>
      <c r="F28" s="52" t="s">
        <v>413</v>
      </c>
      <c r="G28" s="52" t="s">
        <v>266</v>
      </c>
      <c r="H28" s="52" t="s">
        <v>267</v>
      </c>
      <c r="I28" s="54">
        <v>2160000</v>
      </c>
      <c r="J28" s="54"/>
      <c r="K28" s="54"/>
      <c r="L28" s="54"/>
      <c r="M28" s="54"/>
      <c r="N28" s="54">
        <v>2160000</v>
      </c>
      <c r="O28" s="54"/>
      <c r="P28" s="54"/>
      <c r="Q28" s="54"/>
      <c r="R28" s="54"/>
      <c r="S28" s="54"/>
      <c r="T28" s="54"/>
      <c r="U28" s="54"/>
      <c r="V28" s="54"/>
      <c r="W28" s="54"/>
    </row>
    <row customHeight="1" ht="32.914306640625">
      <c r="A29" s="52"/>
      <c r="B29" s="52"/>
      <c r="C29" s="52" t="s">
        <v>423</v>
      </c>
      <c r="D29" s="52"/>
      <c r="E29" s="52"/>
      <c r="F29" s="52"/>
      <c r="G29" s="52"/>
      <c r="H29" s="52"/>
      <c r="I29" s="54">
        <v>773100</v>
      </c>
      <c r="J29" s="54"/>
      <c r="K29" s="54"/>
      <c r="L29" s="54"/>
      <c r="M29" s="54"/>
      <c r="N29" s="54">
        <v>773100</v>
      </c>
      <c r="O29" s="54"/>
      <c r="P29" s="54"/>
      <c r="Q29" s="54"/>
      <c r="R29" s="54"/>
      <c r="S29" s="54"/>
      <c r="T29" s="54"/>
      <c r="U29" s="54"/>
      <c r="V29" s="54"/>
      <c r="W29" s="54"/>
    </row>
    <row customHeight="1" ht="32.914306640625">
      <c r="A30" s="52" t="s">
        <v>396</v>
      </c>
      <c r="B30" s="53" t="s">
        <v>424</v>
      </c>
      <c r="C30" s="52" t="s">
        <v>423</v>
      </c>
      <c r="D30" s="52" t="s">
        <v>64</v>
      </c>
      <c r="E30" s="52" t="s">
        <v>137</v>
      </c>
      <c r="F30" s="52" t="s">
        <v>425</v>
      </c>
      <c r="G30" s="52" t="s">
        <v>266</v>
      </c>
      <c r="H30" s="52" t="s">
        <v>267</v>
      </c>
      <c r="I30" s="54">
        <v>773100</v>
      </c>
      <c r="J30" s="54"/>
      <c r="K30" s="54"/>
      <c r="L30" s="54"/>
      <c r="M30" s="54"/>
      <c r="N30" s="54">
        <v>773100</v>
      </c>
      <c r="O30" s="54"/>
      <c r="P30" s="54"/>
      <c r="Q30" s="54"/>
      <c r="R30" s="54"/>
      <c r="S30" s="54"/>
      <c r="T30" s="54"/>
      <c r="U30" s="54"/>
      <c r="V30" s="54"/>
      <c r="W30" s="54"/>
    </row>
    <row customHeight="1" ht="32.914306640625">
      <c r="A31" s="52"/>
      <c r="B31" s="52"/>
      <c r="C31" s="52" t="s">
        <v>426</v>
      </c>
      <c r="D31" s="52"/>
      <c r="E31" s="52"/>
      <c r="F31" s="52"/>
      <c r="G31" s="52"/>
      <c r="H31" s="52"/>
      <c r="I31" s="54">
        <v>303760</v>
      </c>
      <c r="J31" s="54"/>
      <c r="K31" s="54"/>
      <c r="L31" s="54"/>
      <c r="M31" s="54"/>
      <c r="N31" s="54">
        <v>303760</v>
      </c>
      <c r="O31" s="54"/>
      <c r="P31" s="54"/>
      <c r="Q31" s="54"/>
      <c r="R31" s="54"/>
      <c r="S31" s="54"/>
      <c r="T31" s="54"/>
      <c r="U31" s="54"/>
      <c r="V31" s="54"/>
      <c r="W31" s="54"/>
    </row>
    <row customHeight="1" ht="32.914306640625">
      <c r="A32" s="52" t="s">
        <v>396</v>
      </c>
      <c r="B32" s="53" t="s">
        <v>427</v>
      </c>
      <c r="C32" s="52" t="s">
        <v>426</v>
      </c>
      <c r="D32" s="52" t="s">
        <v>64</v>
      </c>
      <c r="E32" s="52" t="s">
        <v>137</v>
      </c>
      <c r="F32" s="52" t="s">
        <v>425</v>
      </c>
      <c r="G32" s="52" t="s">
        <v>266</v>
      </c>
      <c r="H32" s="52" t="s">
        <v>267</v>
      </c>
      <c r="I32" s="54">
        <v>303760</v>
      </c>
      <c r="J32" s="54"/>
      <c r="K32" s="54"/>
      <c r="L32" s="54"/>
      <c r="M32" s="54"/>
      <c r="N32" s="54">
        <v>303760</v>
      </c>
      <c r="O32" s="54"/>
      <c r="P32" s="54"/>
      <c r="Q32" s="54"/>
      <c r="R32" s="54"/>
      <c r="S32" s="54"/>
      <c r="T32" s="54"/>
      <c r="U32" s="54"/>
      <c r="V32" s="54"/>
      <c r="W32" s="54"/>
    </row>
    <row customHeight="1" ht="32.914306640625">
      <c r="A33" s="52"/>
      <c r="B33" s="52"/>
      <c r="C33" s="52" t="s">
        <v>428</v>
      </c>
      <c r="D33" s="52"/>
      <c r="E33" s="52"/>
      <c r="F33" s="52"/>
      <c r="G33" s="52"/>
      <c r="H33" s="52"/>
      <c r="I33" s="54">
        <v>198111</v>
      </c>
      <c r="J33" s="54"/>
      <c r="K33" s="54"/>
      <c r="L33" s="54"/>
      <c r="M33" s="54"/>
      <c r="N33" s="54">
        <v>198111</v>
      </c>
      <c r="O33" s="54"/>
      <c r="P33" s="54"/>
      <c r="Q33" s="54"/>
      <c r="R33" s="54"/>
      <c r="S33" s="54"/>
      <c r="T33" s="54"/>
      <c r="U33" s="54"/>
      <c r="V33" s="54"/>
      <c r="W33" s="54"/>
    </row>
    <row customHeight="1" ht="32.914306640625">
      <c r="A34" s="52" t="s">
        <v>406</v>
      </c>
      <c r="B34" s="53" t="s">
        <v>429</v>
      </c>
      <c r="C34" s="52" t="s">
        <v>428</v>
      </c>
      <c r="D34" s="52" t="s">
        <v>64</v>
      </c>
      <c r="E34" s="52" t="s">
        <v>117</v>
      </c>
      <c r="F34" s="52" t="s">
        <v>413</v>
      </c>
      <c r="G34" s="52" t="s">
        <v>417</v>
      </c>
      <c r="H34" s="52" t="s">
        <v>418</v>
      </c>
      <c r="I34" s="54">
        <v>6000</v>
      </c>
      <c r="J34" s="54"/>
      <c r="K34" s="54"/>
      <c r="L34" s="54"/>
      <c r="M34" s="54"/>
      <c r="N34" s="54">
        <v>6000</v>
      </c>
      <c r="O34" s="54"/>
      <c r="P34" s="54"/>
      <c r="Q34" s="54"/>
      <c r="R34" s="54"/>
      <c r="S34" s="54"/>
      <c r="T34" s="54"/>
      <c r="U34" s="54"/>
      <c r="V34" s="54"/>
      <c r="W34" s="54"/>
    </row>
    <row customHeight="1" ht="32.914306640625">
      <c r="A35" s="52" t="s">
        <v>406</v>
      </c>
      <c r="B35" s="53" t="s">
        <v>429</v>
      </c>
      <c r="C35" s="52" t="s">
        <v>428</v>
      </c>
      <c r="D35" s="52" t="s">
        <v>64</v>
      </c>
      <c r="E35" s="52" t="s">
        <v>117</v>
      </c>
      <c r="F35" s="52" t="s">
        <v>413</v>
      </c>
      <c r="G35" s="52" t="s">
        <v>262</v>
      </c>
      <c r="H35" s="52" t="s">
        <v>263</v>
      </c>
      <c r="I35" s="54">
        <v>86572</v>
      </c>
      <c r="J35" s="54"/>
      <c r="K35" s="54"/>
      <c r="L35" s="54"/>
      <c r="M35" s="54"/>
      <c r="N35" s="54">
        <v>86572</v>
      </c>
      <c r="O35" s="54"/>
      <c r="P35" s="54"/>
      <c r="Q35" s="54"/>
      <c r="R35" s="54"/>
      <c r="S35" s="54"/>
      <c r="T35" s="54"/>
      <c r="U35" s="54"/>
      <c r="V35" s="54"/>
      <c r="W35" s="54"/>
    </row>
    <row customHeight="1" ht="32.914306640625">
      <c r="A36" s="52" t="s">
        <v>406</v>
      </c>
      <c r="B36" s="53" t="s">
        <v>429</v>
      </c>
      <c r="C36" s="52" t="s">
        <v>428</v>
      </c>
      <c r="D36" s="52" t="s">
        <v>64</v>
      </c>
      <c r="E36" s="52" t="s">
        <v>117</v>
      </c>
      <c r="F36" s="52" t="s">
        <v>413</v>
      </c>
      <c r="G36" s="52" t="s">
        <v>367</v>
      </c>
      <c r="H36" s="52" t="s">
        <v>368</v>
      </c>
      <c r="I36" s="54">
        <v>45000</v>
      </c>
      <c r="J36" s="54"/>
      <c r="K36" s="54"/>
      <c r="L36" s="54"/>
      <c r="M36" s="54"/>
      <c r="N36" s="54">
        <v>45000</v>
      </c>
      <c r="O36" s="54"/>
      <c r="P36" s="54"/>
      <c r="Q36" s="54"/>
      <c r="R36" s="54"/>
      <c r="S36" s="54"/>
      <c r="T36" s="54"/>
      <c r="U36" s="54"/>
      <c r="V36" s="54"/>
      <c r="W36" s="54"/>
    </row>
    <row customHeight="1" ht="32.914306640625">
      <c r="A37" s="52" t="s">
        <v>406</v>
      </c>
      <c r="B37" s="53" t="s">
        <v>429</v>
      </c>
      <c r="C37" s="52" t="s">
        <v>428</v>
      </c>
      <c r="D37" s="52" t="s">
        <v>64</v>
      </c>
      <c r="E37" s="52" t="s">
        <v>117</v>
      </c>
      <c r="F37" s="52" t="s">
        <v>413</v>
      </c>
      <c r="G37" s="52" t="s">
        <v>239</v>
      </c>
      <c r="H37" s="52" t="s">
        <v>240</v>
      </c>
      <c r="I37" s="54">
        <v>44119</v>
      </c>
      <c r="J37" s="54"/>
      <c r="K37" s="54"/>
      <c r="L37" s="54"/>
      <c r="M37" s="54"/>
      <c r="N37" s="54">
        <v>44119</v>
      </c>
      <c r="O37" s="54"/>
      <c r="P37" s="54"/>
      <c r="Q37" s="54"/>
      <c r="R37" s="54"/>
      <c r="S37" s="54"/>
      <c r="T37" s="54"/>
      <c r="U37" s="54"/>
      <c r="V37" s="54"/>
      <c r="W37" s="54"/>
    </row>
    <row customHeight="1" ht="32.914306640625">
      <c r="A38" s="52" t="s">
        <v>406</v>
      </c>
      <c r="B38" s="53" t="s">
        <v>429</v>
      </c>
      <c r="C38" s="52" t="s">
        <v>428</v>
      </c>
      <c r="D38" s="52" t="s">
        <v>64</v>
      </c>
      <c r="E38" s="52" t="s">
        <v>117</v>
      </c>
      <c r="F38" s="52" t="s">
        <v>413</v>
      </c>
      <c r="G38" s="52" t="s">
        <v>317</v>
      </c>
      <c r="H38" s="52" t="s">
        <v>318</v>
      </c>
      <c r="I38" s="54">
        <v>16420</v>
      </c>
      <c r="J38" s="54"/>
      <c r="K38" s="54"/>
      <c r="L38" s="54"/>
      <c r="M38" s="54"/>
      <c r="N38" s="54">
        <v>16420</v>
      </c>
      <c r="O38" s="54"/>
      <c r="P38" s="54"/>
      <c r="Q38" s="54"/>
      <c r="R38" s="54"/>
      <c r="S38" s="54"/>
      <c r="T38" s="54"/>
      <c r="U38" s="54"/>
      <c r="V38" s="54"/>
      <c r="W38" s="54"/>
    </row>
    <row customHeight="1" ht="32.914306640625">
      <c r="A39" s="52"/>
      <c r="B39" s="52"/>
      <c r="C39" s="52" t="s">
        <v>430</v>
      </c>
      <c r="D39" s="52"/>
      <c r="E39" s="52"/>
      <c r="F39" s="52"/>
      <c r="G39" s="52"/>
      <c r="H39" s="52"/>
      <c r="I39" s="54">
        <v>10500</v>
      </c>
      <c r="J39" s="54"/>
      <c r="K39" s="54"/>
      <c r="L39" s="54"/>
      <c r="M39" s="54"/>
      <c r="N39" s="54">
        <v>10500</v>
      </c>
      <c r="O39" s="54"/>
      <c r="P39" s="54"/>
      <c r="Q39" s="54"/>
      <c r="R39" s="54"/>
      <c r="S39" s="54"/>
      <c r="T39" s="54"/>
      <c r="U39" s="54"/>
      <c r="V39" s="54"/>
      <c r="W39" s="54"/>
    </row>
    <row customHeight="1" ht="32.914306640625">
      <c r="A40" s="52" t="s">
        <v>406</v>
      </c>
      <c r="B40" s="53" t="s">
        <v>431</v>
      </c>
      <c r="C40" s="52" t="s">
        <v>430</v>
      </c>
      <c r="D40" s="52" t="s">
        <v>64</v>
      </c>
      <c r="E40" s="52" t="s">
        <v>135</v>
      </c>
      <c r="F40" s="52" t="s">
        <v>432</v>
      </c>
      <c r="G40" s="52" t="s">
        <v>266</v>
      </c>
      <c r="H40" s="52" t="s">
        <v>267</v>
      </c>
      <c r="I40" s="54">
        <v>10500</v>
      </c>
      <c r="J40" s="54"/>
      <c r="K40" s="54"/>
      <c r="L40" s="54"/>
      <c r="M40" s="54"/>
      <c r="N40" s="54">
        <v>10500</v>
      </c>
      <c r="O40" s="54"/>
      <c r="P40" s="54"/>
      <c r="Q40" s="54"/>
      <c r="R40" s="54"/>
      <c r="S40" s="54"/>
      <c r="T40" s="54"/>
      <c r="U40" s="54"/>
      <c r="V40" s="54"/>
      <c r="W40" s="54"/>
    </row>
    <row customHeight="1" ht="32.914306640625">
      <c r="A41" s="52"/>
      <c r="B41" s="52"/>
      <c r="C41" s="52" t="s">
        <v>433</v>
      </c>
      <c r="D41" s="52"/>
      <c r="E41" s="52"/>
      <c r="F41" s="52"/>
      <c r="G41" s="52"/>
      <c r="H41" s="52"/>
      <c r="I41" s="54">
        <v>201099.5</v>
      </c>
      <c r="J41" s="54"/>
      <c r="K41" s="54"/>
      <c r="L41" s="54"/>
      <c r="M41" s="54"/>
      <c r="N41" s="54">
        <v>201099.5</v>
      </c>
      <c r="O41" s="54"/>
      <c r="P41" s="54"/>
      <c r="Q41" s="54"/>
      <c r="R41" s="54"/>
      <c r="S41" s="54"/>
      <c r="T41" s="54"/>
      <c r="U41" s="54"/>
      <c r="V41" s="54"/>
      <c r="W41" s="54"/>
    </row>
    <row customHeight="1" ht="32.914306640625">
      <c r="A42" s="52" t="s">
        <v>406</v>
      </c>
      <c r="B42" s="53" t="s">
        <v>434</v>
      </c>
      <c r="C42" s="52" t="s">
        <v>433</v>
      </c>
      <c r="D42" s="52" t="s">
        <v>64</v>
      </c>
      <c r="E42" s="52" t="s">
        <v>132</v>
      </c>
      <c r="F42" s="52" t="s">
        <v>435</v>
      </c>
      <c r="G42" s="52" t="s">
        <v>262</v>
      </c>
      <c r="H42" s="52" t="s">
        <v>263</v>
      </c>
      <c r="I42" s="54">
        <v>58016</v>
      </c>
      <c r="J42" s="54"/>
      <c r="K42" s="54"/>
      <c r="L42" s="54"/>
      <c r="M42" s="54"/>
      <c r="N42" s="54">
        <v>58016</v>
      </c>
      <c r="O42" s="54"/>
      <c r="P42" s="54"/>
      <c r="Q42" s="54"/>
      <c r="R42" s="54"/>
      <c r="S42" s="54"/>
      <c r="T42" s="54"/>
      <c r="U42" s="54"/>
      <c r="V42" s="54"/>
      <c r="W42" s="54"/>
    </row>
    <row customHeight="1" ht="32.914306640625">
      <c r="A43" s="52" t="s">
        <v>406</v>
      </c>
      <c r="B43" s="53" t="s">
        <v>434</v>
      </c>
      <c r="C43" s="52" t="s">
        <v>433</v>
      </c>
      <c r="D43" s="52" t="s">
        <v>64</v>
      </c>
      <c r="E43" s="52" t="s">
        <v>132</v>
      </c>
      <c r="F43" s="52" t="s">
        <v>435</v>
      </c>
      <c r="G43" s="52" t="s">
        <v>266</v>
      </c>
      <c r="H43" s="52" t="s">
        <v>267</v>
      </c>
      <c r="I43" s="54">
        <v>60000</v>
      </c>
      <c r="J43" s="54"/>
      <c r="K43" s="54"/>
      <c r="L43" s="54"/>
      <c r="M43" s="54"/>
      <c r="N43" s="54">
        <v>60000</v>
      </c>
      <c r="O43" s="54"/>
      <c r="P43" s="54"/>
      <c r="Q43" s="54"/>
      <c r="R43" s="54"/>
      <c r="S43" s="54"/>
      <c r="T43" s="54"/>
      <c r="U43" s="54"/>
      <c r="V43" s="54"/>
      <c r="W43" s="54"/>
    </row>
    <row customHeight="1" ht="32.914306640625">
      <c r="A44" s="52" t="s">
        <v>406</v>
      </c>
      <c r="B44" s="53" t="s">
        <v>434</v>
      </c>
      <c r="C44" s="52" t="s">
        <v>433</v>
      </c>
      <c r="D44" s="52" t="s">
        <v>64</v>
      </c>
      <c r="E44" s="52" t="s">
        <v>132</v>
      </c>
      <c r="F44" s="52" t="s">
        <v>435</v>
      </c>
      <c r="G44" s="52" t="s">
        <v>239</v>
      </c>
      <c r="H44" s="52" t="s">
        <v>240</v>
      </c>
      <c r="I44" s="54">
        <v>39083.5</v>
      </c>
      <c r="J44" s="54"/>
      <c r="K44" s="54"/>
      <c r="L44" s="54"/>
      <c r="M44" s="54"/>
      <c r="N44" s="54">
        <v>39083.5</v>
      </c>
      <c r="O44" s="54"/>
      <c r="P44" s="54"/>
      <c r="Q44" s="54"/>
      <c r="R44" s="54"/>
      <c r="S44" s="54"/>
      <c r="T44" s="54"/>
      <c r="U44" s="54"/>
      <c r="V44" s="54"/>
      <c r="W44" s="54"/>
    </row>
    <row customHeight="1" ht="32.914306640625">
      <c r="A45" s="52" t="s">
        <v>406</v>
      </c>
      <c r="B45" s="53" t="s">
        <v>434</v>
      </c>
      <c r="C45" s="52" t="s">
        <v>433</v>
      </c>
      <c r="D45" s="52" t="s">
        <v>64</v>
      </c>
      <c r="E45" s="52" t="s">
        <v>132</v>
      </c>
      <c r="F45" s="52" t="s">
        <v>435</v>
      </c>
      <c r="G45" s="52" t="s">
        <v>317</v>
      </c>
      <c r="H45" s="52" t="s">
        <v>318</v>
      </c>
      <c r="I45" s="54">
        <v>44000</v>
      </c>
      <c r="J45" s="54"/>
      <c r="K45" s="54"/>
      <c r="L45" s="54"/>
      <c r="M45" s="54"/>
      <c r="N45" s="54">
        <v>44000</v>
      </c>
      <c r="O45" s="54"/>
      <c r="P45" s="54"/>
      <c r="Q45" s="54"/>
      <c r="R45" s="54"/>
      <c r="S45" s="54"/>
      <c r="T45" s="54"/>
      <c r="U45" s="54"/>
      <c r="V45" s="54"/>
      <c r="W45" s="54"/>
    </row>
    <row customHeight="1" ht="32.914306640625">
      <c r="A46" s="52"/>
      <c r="B46" s="52"/>
      <c r="C46" s="52" t="s">
        <v>436</v>
      </c>
      <c r="D46" s="52"/>
      <c r="E46" s="52"/>
      <c r="F46" s="52"/>
      <c r="G46" s="52"/>
      <c r="H46" s="52"/>
      <c r="I46" s="54">
        <v>8040</v>
      </c>
      <c r="J46" s="54"/>
      <c r="K46" s="54"/>
      <c r="L46" s="54"/>
      <c r="M46" s="54"/>
      <c r="N46" s="54">
        <v>8040</v>
      </c>
      <c r="O46" s="54"/>
      <c r="P46" s="54"/>
      <c r="Q46" s="54"/>
      <c r="R46" s="54"/>
      <c r="S46" s="54"/>
      <c r="T46" s="54"/>
      <c r="U46" s="54"/>
      <c r="V46" s="54"/>
      <c r="W46" s="54"/>
    </row>
    <row customHeight="1" ht="32.914306640625">
      <c r="A47" s="52" t="s">
        <v>406</v>
      </c>
      <c r="B47" s="53" t="s">
        <v>437</v>
      </c>
      <c r="C47" s="52" t="s">
        <v>436</v>
      </c>
      <c r="D47" s="52" t="s">
        <v>64</v>
      </c>
      <c r="E47" s="52" t="s">
        <v>135</v>
      </c>
      <c r="F47" s="52" t="s">
        <v>432</v>
      </c>
      <c r="G47" s="52" t="s">
        <v>266</v>
      </c>
      <c r="H47" s="52" t="s">
        <v>267</v>
      </c>
      <c r="I47" s="54">
        <v>2140</v>
      </c>
      <c r="J47" s="54"/>
      <c r="K47" s="54"/>
      <c r="L47" s="54"/>
      <c r="M47" s="54"/>
      <c r="N47" s="54">
        <v>2140</v>
      </c>
      <c r="O47" s="54"/>
      <c r="P47" s="54"/>
      <c r="Q47" s="54"/>
      <c r="R47" s="54"/>
      <c r="S47" s="54"/>
      <c r="T47" s="54"/>
      <c r="U47" s="54"/>
      <c r="V47" s="54"/>
      <c r="W47" s="54"/>
    </row>
    <row customHeight="1" ht="32.914306640625">
      <c r="A48" s="52" t="s">
        <v>406</v>
      </c>
      <c r="B48" s="53" t="s">
        <v>437</v>
      </c>
      <c r="C48" s="52" t="s">
        <v>436</v>
      </c>
      <c r="D48" s="52" t="s">
        <v>64</v>
      </c>
      <c r="E48" s="52" t="s">
        <v>135</v>
      </c>
      <c r="F48" s="52" t="s">
        <v>432</v>
      </c>
      <c r="G48" s="52" t="s">
        <v>438</v>
      </c>
      <c r="H48" s="52" t="s">
        <v>439</v>
      </c>
      <c r="I48" s="54">
        <v>5900</v>
      </c>
      <c r="J48" s="54"/>
      <c r="K48" s="54"/>
      <c r="L48" s="54"/>
      <c r="M48" s="54"/>
      <c r="N48" s="54">
        <v>5900</v>
      </c>
      <c r="O48" s="54"/>
      <c r="P48" s="54"/>
      <c r="Q48" s="54"/>
      <c r="R48" s="54"/>
      <c r="S48" s="54"/>
      <c r="T48" s="54"/>
      <c r="U48" s="54"/>
      <c r="V48" s="54"/>
      <c r="W48" s="54"/>
    </row>
    <row customHeight="1" ht="32.914306640625">
      <c r="A49" s="52"/>
      <c r="B49" s="52"/>
      <c r="C49" s="52" t="s">
        <v>440</v>
      </c>
      <c r="D49" s="52"/>
      <c r="E49" s="52"/>
      <c r="F49" s="52"/>
      <c r="G49" s="52"/>
      <c r="H49" s="52"/>
      <c r="I49" s="54">
        <v>253454</v>
      </c>
      <c r="J49" s="54"/>
      <c r="K49" s="54"/>
      <c r="L49" s="54"/>
      <c r="M49" s="54"/>
      <c r="N49" s="54">
        <v>253454</v>
      </c>
      <c r="O49" s="54"/>
      <c r="P49" s="54"/>
      <c r="Q49" s="54"/>
      <c r="R49" s="54"/>
      <c r="S49" s="54"/>
      <c r="T49" s="54"/>
      <c r="U49" s="54"/>
      <c r="V49" s="54"/>
      <c r="W49" s="54"/>
    </row>
    <row customHeight="1" ht="32.914306640625">
      <c r="A50" s="52" t="s">
        <v>406</v>
      </c>
      <c r="B50" s="53" t="s">
        <v>441</v>
      </c>
      <c r="C50" s="52" t="s">
        <v>440</v>
      </c>
      <c r="D50" s="52" t="s">
        <v>64</v>
      </c>
      <c r="E50" s="52" t="s">
        <v>130</v>
      </c>
      <c r="F50" s="52" t="s">
        <v>416</v>
      </c>
      <c r="G50" s="52" t="s">
        <v>262</v>
      </c>
      <c r="H50" s="52" t="s">
        <v>263</v>
      </c>
      <c r="I50" s="54">
        <v>20240</v>
      </c>
      <c r="J50" s="54"/>
      <c r="K50" s="54"/>
      <c r="L50" s="54"/>
      <c r="M50" s="54"/>
      <c r="N50" s="54">
        <v>20240</v>
      </c>
      <c r="O50" s="54"/>
      <c r="P50" s="54"/>
      <c r="Q50" s="54"/>
      <c r="R50" s="54"/>
      <c r="S50" s="54"/>
      <c r="T50" s="54"/>
      <c r="U50" s="54"/>
      <c r="V50" s="54"/>
      <c r="W50" s="54"/>
    </row>
    <row customHeight="1" ht="32.914306640625">
      <c r="A51" s="52" t="s">
        <v>406</v>
      </c>
      <c r="B51" s="53" t="s">
        <v>441</v>
      </c>
      <c r="C51" s="52" t="s">
        <v>440</v>
      </c>
      <c r="D51" s="52" t="s">
        <v>64</v>
      </c>
      <c r="E51" s="52" t="s">
        <v>130</v>
      </c>
      <c r="F51" s="52" t="s">
        <v>416</v>
      </c>
      <c r="G51" s="52" t="s">
        <v>264</v>
      </c>
      <c r="H51" s="52" t="s">
        <v>265</v>
      </c>
      <c r="I51" s="54">
        <v>27950</v>
      </c>
      <c r="J51" s="54"/>
      <c r="K51" s="54"/>
      <c r="L51" s="54"/>
      <c r="M51" s="54"/>
      <c r="N51" s="54">
        <v>27950</v>
      </c>
      <c r="O51" s="54"/>
      <c r="P51" s="54"/>
      <c r="Q51" s="54"/>
      <c r="R51" s="54"/>
      <c r="S51" s="54"/>
      <c r="T51" s="54"/>
      <c r="U51" s="54"/>
      <c r="V51" s="54"/>
      <c r="W51" s="54"/>
    </row>
    <row customHeight="1" ht="32.914306640625">
      <c r="A52" s="52" t="s">
        <v>406</v>
      </c>
      <c r="B52" s="53" t="s">
        <v>441</v>
      </c>
      <c r="C52" s="52" t="s">
        <v>440</v>
      </c>
      <c r="D52" s="52" t="s">
        <v>64</v>
      </c>
      <c r="E52" s="52" t="s">
        <v>130</v>
      </c>
      <c r="F52" s="52" t="s">
        <v>416</v>
      </c>
      <c r="G52" s="52" t="s">
        <v>349</v>
      </c>
      <c r="H52" s="52" t="s">
        <v>350</v>
      </c>
      <c r="I52" s="54">
        <v>170960</v>
      </c>
      <c r="J52" s="54"/>
      <c r="K52" s="54"/>
      <c r="L52" s="54"/>
      <c r="M52" s="54"/>
      <c r="N52" s="54">
        <v>170960</v>
      </c>
      <c r="O52" s="54"/>
      <c r="P52" s="54"/>
      <c r="Q52" s="54"/>
      <c r="R52" s="54"/>
      <c r="S52" s="54"/>
      <c r="T52" s="54"/>
      <c r="U52" s="54"/>
      <c r="V52" s="54"/>
      <c r="W52" s="54"/>
    </row>
    <row customHeight="1" ht="32.914306640625">
      <c r="A53" s="52" t="s">
        <v>406</v>
      </c>
      <c r="B53" s="53" t="s">
        <v>441</v>
      </c>
      <c r="C53" s="52" t="s">
        <v>440</v>
      </c>
      <c r="D53" s="52" t="s">
        <v>64</v>
      </c>
      <c r="E53" s="52" t="s">
        <v>130</v>
      </c>
      <c r="F53" s="52" t="s">
        <v>416</v>
      </c>
      <c r="G53" s="52" t="s">
        <v>367</v>
      </c>
      <c r="H53" s="52" t="s">
        <v>368</v>
      </c>
      <c r="I53" s="54">
        <v>23600</v>
      </c>
      <c r="J53" s="54"/>
      <c r="K53" s="54"/>
      <c r="L53" s="54"/>
      <c r="M53" s="54"/>
      <c r="N53" s="54">
        <v>23600</v>
      </c>
      <c r="O53" s="54"/>
      <c r="P53" s="54"/>
      <c r="Q53" s="54"/>
      <c r="R53" s="54"/>
      <c r="S53" s="54"/>
      <c r="T53" s="54"/>
      <c r="U53" s="54"/>
      <c r="V53" s="54"/>
      <c r="W53" s="54"/>
    </row>
    <row customHeight="1" ht="32.914306640625">
      <c r="A54" s="52" t="s">
        <v>406</v>
      </c>
      <c r="B54" s="53" t="s">
        <v>441</v>
      </c>
      <c r="C54" s="52" t="s">
        <v>440</v>
      </c>
      <c r="D54" s="52" t="s">
        <v>64</v>
      </c>
      <c r="E54" s="52" t="s">
        <v>130</v>
      </c>
      <c r="F54" s="52" t="s">
        <v>416</v>
      </c>
      <c r="G54" s="52" t="s">
        <v>239</v>
      </c>
      <c r="H54" s="52" t="s">
        <v>240</v>
      </c>
      <c r="I54" s="54">
        <v>10704</v>
      </c>
      <c r="J54" s="54"/>
      <c r="K54" s="54"/>
      <c r="L54" s="54"/>
      <c r="M54" s="54"/>
      <c r="N54" s="54">
        <v>10704</v>
      </c>
      <c r="O54" s="54"/>
      <c r="P54" s="54"/>
      <c r="Q54" s="54"/>
      <c r="R54" s="54"/>
      <c r="S54" s="54"/>
      <c r="T54" s="54"/>
      <c r="U54" s="54"/>
      <c r="V54" s="54"/>
      <c r="W54" s="54"/>
    </row>
    <row customHeight="1" ht="32.914306640625">
      <c r="A55" s="52"/>
      <c r="B55" s="52"/>
      <c r="C55" s="52" t="s">
        <v>442</v>
      </c>
      <c r="D55" s="52"/>
      <c r="E55" s="52"/>
      <c r="F55" s="52"/>
      <c r="G55" s="52"/>
      <c r="H55" s="52"/>
      <c r="I55" s="54">
        <v>4617922</v>
      </c>
      <c r="J55" s="54"/>
      <c r="K55" s="54"/>
      <c r="L55" s="54"/>
      <c r="M55" s="54"/>
      <c r="N55" s="54">
        <v>4617922</v>
      </c>
      <c r="O55" s="54"/>
      <c r="P55" s="54"/>
      <c r="Q55" s="54"/>
      <c r="R55" s="54"/>
      <c r="S55" s="54"/>
      <c r="T55" s="54"/>
      <c r="U55" s="54"/>
      <c r="V55" s="54"/>
      <c r="W55" s="54"/>
    </row>
    <row customHeight="1" ht="32.914306640625">
      <c r="A56" s="52" t="s">
        <v>406</v>
      </c>
      <c r="B56" s="53" t="s">
        <v>443</v>
      </c>
      <c r="C56" s="52" t="s">
        <v>442</v>
      </c>
      <c r="D56" s="52" t="s">
        <v>64</v>
      </c>
      <c r="E56" s="52" t="s">
        <v>117</v>
      </c>
      <c r="F56" s="52" t="s">
        <v>413</v>
      </c>
      <c r="G56" s="52" t="s">
        <v>438</v>
      </c>
      <c r="H56" s="52" t="s">
        <v>439</v>
      </c>
      <c r="I56" s="54">
        <v>4617922</v>
      </c>
      <c r="J56" s="54"/>
      <c r="K56" s="54"/>
      <c r="L56" s="54"/>
      <c r="M56" s="54"/>
      <c r="N56" s="54">
        <v>4617922</v>
      </c>
      <c r="O56" s="54"/>
      <c r="P56" s="54"/>
      <c r="Q56" s="54"/>
      <c r="R56" s="54"/>
      <c r="S56" s="54"/>
      <c r="T56" s="54"/>
      <c r="U56" s="54"/>
      <c r="V56" s="54"/>
      <c r="W56" s="54"/>
    </row>
    <row customHeight="1" ht="32.914306640625">
      <c r="A57" s="52"/>
      <c r="B57" s="52"/>
      <c r="C57" s="52" t="s">
        <v>444</v>
      </c>
      <c r="D57" s="52"/>
      <c r="E57" s="52"/>
      <c r="F57" s="52"/>
      <c r="G57" s="52"/>
      <c r="H57" s="52"/>
      <c r="I57" s="54">
        <v>6000000</v>
      </c>
      <c r="J57" s="54"/>
      <c r="K57" s="54"/>
      <c r="L57" s="54"/>
      <c r="M57" s="54"/>
      <c r="N57" s="54">
        <v>6000000</v>
      </c>
      <c r="O57" s="54"/>
      <c r="P57" s="54"/>
      <c r="Q57" s="54"/>
      <c r="R57" s="54"/>
      <c r="S57" s="54"/>
      <c r="T57" s="54"/>
      <c r="U57" s="54"/>
      <c r="V57" s="54"/>
      <c r="W57" s="54"/>
    </row>
    <row customHeight="1" ht="32.914306640625">
      <c r="A58" s="52" t="s">
        <v>406</v>
      </c>
      <c r="B58" s="53" t="s">
        <v>445</v>
      </c>
      <c r="C58" s="52" t="s">
        <v>444</v>
      </c>
      <c r="D58" s="52" t="s">
        <v>64</v>
      </c>
      <c r="E58" s="52" t="s">
        <v>137</v>
      </c>
      <c r="F58" s="52" t="s">
        <v>425</v>
      </c>
      <c r="G58" s="52" t="s">
        <v>266</v>
      </c>
      <c r="H58" s="52" t="s">
        <v>267</v>
      </c>
      <c r="I58" s="54">
        <v>6000000</v>
      </c>
      <c r="J58" s="54"/>
      <c r="K58" s="54"/>
      <c r="L58" s="54"/>
      <c r="M58" s="54"/>
      <c r="N58" s="54">
        <v>6000000</v>
      </c>
      <c r="O58" s="54"/>
      <c r="P58" s="54"/>
      <c r="Q58" s="54"/>
      <c r="R58" s="54"/>
      <c r="S58" s="54"/>
      <c r="T58" s="54"/>
      <c r="U58" s="54"/>
      <c r="V58" s="54"/>
      <c r="W58" s="54"/>
    </row>
    <row customHeight="1" ht="32.914306640625">
      <c r="A59" s="52"/>
      <c r="B59" s="52"/>
      <c r="C59" s="52" t="s">
        <v>446</v>
      </c>
      <c r="D59" s="52"/>
      <c r="E59" s="52"/>
      <c r="F59" s="52"/>
      <c r="G59" s="52"/>
      <c r="H59" s="52"/>
      <c r="I59" s="54">
        <v>2587966.5</v>
      </c>
      <c r="J59" s="54"/>
      <c r="K59" s="54"/>
      <c r="L59" s="54"/>
      <c r="M59" s="54"/>
      <c r="N59" s="54">
        <v>2587966.5</v>
      </c>
      <c r="O59" s="54"/>
      <c r="P59" s="54"/>
      <c r="Q59" s="54"/>
      <c r="R59" s="54"/>
      <c r="S59" s="54"/>
      <c r="T59" s="54"/>
      <c r="U59" s="54"/>
      <c r="V59" s="54"/>
      <c r="W59" s="54"/>
    </row>
    <row customHeight="1" ht="32.914306640625">
      <c r="A60" s="52" t="s">
        <v>406</v>
      </c>
      <c r="B60" s="53" t="s">
        <v>447</v>
      </c>
      <c r="C60" s="52" t="s">
        <v>446</v>
      </c>
      <c r="D60" s="52" t="s">
        <v>64</v>
      </c>
      <c r="E60" s="52" t="s">
        <v>131</v>
      </c>
      <c r="F60" s="52" t="s">
        <v>448</v>
      </c>
      <c r="G60" s="52" t="s">
        <v>262</v>
      </c>
      <c r="H60" s="52" t="s">
        <v>263</v>
      </c>
      <c r="I60" s="54">
        <v>50000</v>
      </c>
      <c r="J60" s="54"/>
      <c r="K60" s="54"/>
      <c r="L60" s="54"/>
      <c r="M60" s="54"/>
      <c r="N60" s="54">
        <v>50000</v>
      </c>
      <c r="O60" s="54"/>
      <c r="P60" s="54"/>
      <c r="Q60" s="54"/>
      <c r="R60" s="54"/>
      <c r="S60" s="54"/>
      <c r="T60" s="54"/>
      <c r="U60" s="54"/>
      <c r="V60" s="54"/>
      <c r="W60" s="54"/>
    </row>
    <row customHeight="1" ht="32.914306640625">
      <c r="A61" s="52" t="s">
        <v>406</v>
      </c>
      <c r="B61" s="53" t="s">
        <v>447</v>
      </c>
      <c r="C61" s="52" t="s">
        <v>446</v>
      </c>
      <c r="D61" s="52" t="s">
        <v>64</v>
      </c>
      <c r="E61" s="52" t="s">
        <v>131</v>
      </c>
      <c r="F61" s="52" t="s">
        <v>448</v>
      </c>
      <c r="G61" s="52" t="s">
        <v>264</v>
      </c>
      <c r="H61" s="52" t="s">
        <v>265</v>
      </c>
      <c r="I61" s="54">
        <v>50000</v>
      </c>
      <c r="J61" s="54"/>
      <c r="K61" s="54"/>
      <c r="L61" s="54"/>
      <c r="M61" s="54"/>
      <c r="N61" s="54">
        <v>50000</v>
      </c>
      <c r="O61" s="54"/>
      <c r="P61" s="54"/>
      <c r="Q61" s="54"/>
      <c r="R61" s="54"/>
      <c r="S61" s="54"/>
      <c r="T61" s="54"/>
      <c r="U61" s="54"/>
      <c r="V61" s="54"/>
      <c r="W61" s="54"/>
    </row>
    <row customHeight="1" ht="32.914306640625">
      <c r="A62" s="52" t="s">
        <v>406</v>
      </c>
      <c r="B62" s="53" t="s">
        <v>447</v>
      </c>
      <c r="C62" s="52" t="s">
        <v>446</v>
      </c>
      <c r="D62" s="52" t="s">
        <v>64</v>
      </c>
      <c r="E62" s="52" t="s">
        <v>131</v>
      </c>
      <c r="F62" s="52" t="s">
        <v>448</v>
      </c>
      <c r="G62" s="52" t="s">
        <v>349</v>
      </c>
      <c r="H62" s="52" t="s">
        <v>350</v>
      </c>
      <c r="I62" s="54">
        <v>5000</v>
      </c>
      <c r="J62" s="54"/>
      <c r="K62" s="54"/>
      <c r="L62" s="54"/>
      <c r="M62" s="54"/>
      <c r="N62" s="54">
        <v>5000</v>
      </c>
      <c r="O62" s="54"/>
      <c r="P62" s="54"/>
      <c r="Q62" s="54"/>
      <c r="R62" s="54"/>
      <c r="S62" s="54"/>
      <c r="T62" s="54"/>
      <c r="U62" s="54"/>
      <c r="V62" s="54"/>
      <c r="W62" s="54"/>
    </row>
    <row customHeight="1" ht="32.914306640625">
      <c r="A63" s="52" t="s">
        <v>406</v>
      </c>
      <c r="B63" s="53" t="s">
        <v>447</v>
      </c>
      <c r="C63" s="52" t="s">
        <v>446</v>
      </c>
      <c r="D63" s="52" t="s">
        <v>64</v>
      </c>
      <c r="E63" s="52" t="s">
        <v>131</v>
      </c>
      <c r="F63" s="52" t="s">
        <v>448</v>
      </c>
      <c r="G63" s="52" t="s">
        <v>266</v>
      </c>
      <c r="H63" s="52" t="s">
        <v>267</v>
      </c>
      <c r="I63" s="54">
        <v>374000</v>
      </c>
      <c r="J63" s="54"/>
      <c r="K63" s="54"/>
      <c r="L63" s="54"/>
      <c r="M63" s="54"/>
      <c r="N63" s="54">
        <v>374000</v>
      </c>
      <c r="O63" s="54"/>
      <c r="P63" s="54"/>
      <c r="Q63" s="54"/>
      <c r="R63" s="54"/>
      <c r="S63" s="54"/>
      <c r="T63" s="54"/>
      <c r="U63" s="54"/>
      <c r="V63" s="54"/>
      <c r="W63" s="54"/>
    </row>
    <row customHeight="1" ht="32.914306640625">
      <c r="A64" s="52" t="s">
        <v>406</v>
      </c>
      <c r="B64" s="53" t="s">
        <v>447</v>
      </c>
      <c r="C64" s="52" t="s">
        <v>446</v>
      </c>
      <c r="D64" s="52" t="s">
        <v>64</v>
      </c>
      <c r="E64" s="52" t="s">
        <v>131</v>
      </c>
      <c r="F64" s="52" t="s">
        <v>448</v>
      </c>
      <c r="G64" s="52" t="s">
        <v>239</v>
      </c>
      <c r="H64" s="52" t="s">
        <v>240</v>
      </c>
      <c r="I64" s="54">
        <v>112026.5</v>
      </c>
      <c r="J64" s="54"/>
      <c r="K64" s="54"/>
      <c r="L64" s="54"/>
      <c r="M64" s="54"/>
      <c r="N64" s="54">
        <v>112026.5</v>
      </c>
      <c r="O64" s="54"/>
      <c r="P64" s="54"/>
      <c r="Q64" s="54"/>
      <c r="R64" s="54"/>
      <c r="S64" s="54"/>
      <c r="T64" s="54"/>
      <c r="U64" s="54"/>
      <c r="V64" s="54"/>
      <c r="W64" s="54"/>
    </row>
    <row customHeight="1" ht="32.914306640625">
      <c r="A65" s="52" t="s">
        <v>406</v>
      </c>
      <c r="B65" s="53" t="s">
        <v>447</v>
      </c>
      <c r="C65" s="52" t="s">
        <v>446</v>
      </c>
      <c r="D65" s="52" t="s">
        <v>64</v>
      </c>
      <c r="E65" s="52" t="s">
        <v>131</v>
      </c>
      <c r="F65" s="52" t="s">
        <v>448</v>
      </c>
      <c r="G65" s="52" t="s">
        <v>317</v>
      </c>
      <c r="H65" s="52" t="s">
        <v>318</v>
      </c>
      <c r="I65" s="54">
        <v>701940</v>
      </c>
      <c r="J65" s="54"/>
      <c r="K65" s="54"/>
      <c r="L65" s="54"/>
      <c r="M65" s="54"/>
      <c r="N65" s="54">
        <v>701940</v>
      </c>
      <c r="O65" s="54"/>
      <c r="P65" s="54"/>
      <c r="Q65" s="54"/>
      <c r="R65" s="54"/>
      <c r="S65" s="54"/>
      <c r="T65" s="54"/>
      <c r="U65" s="54"/>
      <c r="V65" s="54"/>
      <c r="W65" s="54"/>
    </row>
    <row customHeight="1" ht="32.914306640625">
      <c r="A66" s="52" t="s">
        <v>406</v>
      </c>
      <c r="B66" s="53" t="s">
        <v>447</v>
      </c>
      <c r="C66" s="52" t="s">
        <v>446</v>
      </c>
      <c r="D66" s="52" t="s">
        <v>64</v>
      </c>
      <c r="E66" s="52" t="s">
        <v>131</v>
      </c>
      <c r="F66" s="52" t="s">
        <v>448</v>
      </c>
      <c r="G66" s="52" t="s">
        <v>438</v>
      </c>
      <c r="H66" s="52" t="s">
        <v>439</v>
      </c>
      <c r="I66" s="54">
        <v>1295000</v>
      </c>
      <c r="J66" s="54"/>
      <c r="K66" s="54"/>
      <c r="L66" s="54"/>
      <c r="M66" s="54"/>
      <c r="N66" s="54">
        <v>1295000</v>
      </c>
      <c r="O66" s="54"/>
      <c r="P66" s="54"/>
      <c r="Q66" s="54"/>
      <c r="R66" s="54"/>
      <c r="S66" s="54"/>
      <c r="T66" s="54"/>
      <c r="U66" s="54"/>
      <c r="V66" s="54"/>
      <c r="W66" s="54"/>
    </row>
    <row customHeight="1" ht="32.914306640625">
      <c r="A67" s="52"/>
      <c r="B67" s="52"/>
      <c r="C67" s="52" t="s">
        <v>449</v>
      </c>
      <c r="D67" s="52"/>
      <c r="E67" s="52"/>
      <c r="F67" s="52"/>
      <c r="G67" s="52"/>
      <c r="H67" s="52"/>
      <c r="I67" s="54">
        <v>16607060.75</v>
      </c>
      <c r="J67" s="54"/>
      <c r="K67" s="54"/>
      <c r="L67" s="54"/>
      <c r="M67" s="54"/>
      <c r="N67" s="54">
        <v>16607060.75</v>
      </c>
      <c r="O67" s="54"/>
      <c r="P67" s="54"/>
      <c r="Q67" s="54"/>
      <c r="R67" s="54"/>
      <c r="S67" s="54"/>
      <c r="T67" s="54"/>
      <c r="U67" s="54"/>
      <c r="V67" s="54"/>
      <c r="W67" s="54"/>
    </row>
    <row customHeight="1" ht="32.914306640625">
      <c r="A68" s="52" t="s">
        <v>406</v>
      </c>
      <c r="B68" s="53" t="s">
        <v>450</v>
      </c>
      <c r="C68" s="52" t="s">
        <v>449</v>
      </c>
      <c r="D68" s="52" t="s">
        <v>64</v>
      </c>
      <c r="E68" s="52" t="s">
        <v>120</v>
      </c>
      <c r="F68" s="52" t="s">
        <v>451</v>
      </c>
      <c r="G68" s="52" t="s">
        <v>266</v>
      </c>
      <c r="H68" s="52" t="s">
        <v>267</v>
      </c>
      <c r="I68" s="54">
        <v>16607060.75</v>
      </c>
      <c r="J68" s="54"/>
      <c r="K68" s="54"/>
      <c r="L68" s="54"/>
      <c r="M68" s="54"/>
      <c r="N68" s="54">
        <v>16607060.75</v>
      </c>
      <c r="O68" s="54"/>
      <c r="P68" s="54"/>
      <c r="Q68" s="54"/>
      <c r="R68" s="54"/>
      <c r="S68" s="54"/>
      <c r="T68" s="54"/>
      <c r="U68" s="54"/>
      <c r="V68" s="54"/>
      <c r="W68" s="54"/>
    </row>
    <row customHeight="1" ht="32.914306640625">
      <c r="A69" s="52"/>
      <c r="B69" s="52"/>
      <c r="C69" s="52" t="s">
        <v>452</v>
      </c>
      <c r="D69" s="52"/>
      <c r="E69" s="52"/>
      <c r="F69" s="52"/>
      <c r="G69" s="52"/>
      <c r="H69" s="52"/>
      <c r="I69" s="54">
        <v>20500000</v>
      </c>
      <c r="J69" s="54"/>
      <c r="K69" s="54"/>
      <c r="L69" s="54"/>
      <c r="M69" s="54"/>
      <c r="N69" s="54">
        <v>20500000</v>
      </c>
      <c r="O69" s="54"/>
      <c r="P69" s="54"/>
      <c r="Q69" s="54"/>
      <c r="R69" s="54"/>
      <c r="S69" s="54"/>
      <c r="T69" s="54"/>
      <c r="U69" s="54"/>
      <c r="V69" s="54"/>
      <c r="W69" s="54"/>
    </row>
    <row customHeight="1" ht="32.914306640625">
      <c r="A70" s="52" t="s">
        <v>396</v>
      </c>
      <c r="B70" s="53" t="s">
        <v>453</v>
      </c>
      <c r="C70" s="52" t="s">
        <v>452</v>
      </c>
      <c r="D70" s="52" t="s">
        <v>64</v>
      </c>
      <c r="E70" s="52" t="s">
        <v>129</v>
      </c>
      <c r="F70" s="52" t="s">
        <v>454</v>
      </c>
      <c r="G70" s="52" t="s">
        <v>266</v>
      </c>
      <c r="H70" s="52" t="s">
        <v>267</v>
      </c>
      <c r="I70" s="54">
        <v>20500000</v>
      </c>
      <c r="J70" s="54"/>
      <c r="K70" s="54"/>
      <c r="L70" s="54"/>
      <c r="M70" s="54"/>
      <c r="N70" s="54">
        <v>20500000</v>
      </c>
      <c r="O70" s="54"/>
      <c r="P70" s="54"/>
      <c r="Q70" s="54"/>
      <c r="R70" s="54"/>
      <c r="S70" s="54"/>
      <c r="T70" s="54"/>
      <c r="U70" s="54"/>
      <c r="V70" s="54"/>
      <c r="W70" s="54"/>
    </row>
    <row customHeight="1" ht="32.914306640625">
      <c r="A71" s="52"/>
      <c r="B71" s="52"/>
      <c r="C71" s="52" t="s">
        <v>455</v>
      </c>
      <c r="D71" s="52"/>
      <c r="E71" s="52"/>
      <c r="F71" s="52"/>
      <c r="G71" s="52"/>
      <c r="H71" s="52"/>
      <c r="I71" s="54">
        <v>9000000</v>
      </c>
      <c r="J71" s="54"/>
      <c r="K71" s="54"/>
      <c r="L71" s="54"/>
      <c r="M71" s="54"/>
      <c r="N71" s="54">
        <v>9000000</v>
      </c>
      <c r="O71" s="54"/>
      <c r="P71" s="54"/>
      <c r="Q71" s="54"/>
      <c r="R71" s="54"/>
      <c r="S71" s="54"/>
      <c r="T71" s="54"/>
      <c r="U71" s="54"/>
      <c r="V71" s="54"/>
      <c r="W71" s="54"/>
    </row>
    <row customHeight="1" ht="32.914306640625">
      <c r="A72" s="52" t="s">
        <v>396</v>
      </c>
      <c r="B72" s="53" t="s">
        <v>456</v>
      </c>
      <c r="C72" s="52" t="s">
        <v>455</v>
      </c>
      <c r="D72" s="52" t="s">
        <v>64</v>
      </c>
      <c r="E72" s="52" t="s">
        <v>129</v>
      </c>
      <c r="F72" s="52" t="s">
        <v>454</v>
      </c>
      <c r="G72" s="52" t="s">
        <v>266</v>
      </c>
      <c r="H72" s="52" t="s">
        <v>267</v>
      </c>
      <c r="I72" s="54">
        <v>9000000</v>
      </c>
      <c r="J72" s="54"/>
      <c r="K72" s="54"/>
      <c r="L72" s="54"/>
      <c r="M72" s="54"/>
      <c r="N72" s="54">
        <v>9000000</v>
      </c>
      <c r="O72" s="54"/>
      <c r="P72" s="54"/>
      <c r="Q72" s="54"/>
      <c r="R72" s="54"/>
      <c r="S72" s="54"/>
      <c r="T72" s="54"/>
      <c r="U72" s="54"/>
      <c r="V72" s="54"/>
      <c r="W72" s="54"/>
    </row>
    <row customHeight="1" ht="32.914306640625">
      <c r="A73" s="52"/>
      <c r="B73" s="52"/>
      <c r="C73" s="52" t="s">
        <v>457</v>
      </c>
      <c r="D73" s="52"/>
      <c r="E73" s="52"/>
      <c r="F73" s="52"/>
      <c r="G73" s="52"/>
      <c r="H73" s="52"/>
      <c r="I73" s="54">
        <v>13500000</v>
      </c>
      <c r="J73" s="54"/>
      <c r="K73" s="54"/>
      <c r="L73" s="54"/>
      <c r="M73" s="54"/>
      <c r="N73" s="54">
        <v>13500000</v>
      </c>
      <c r="O73" s="54"/>
      <c r="P73" s="54"/>
      <c r="Q73" s="54"/>
      <c r="R73" s="54"/>
      <c r="S73" s="54"/>
      <c r="T73" s="54"/>
      <c r="U73" s="54"/>
      <c r="V73" s="54"/>
      <c r="W73" s="54"/>
    </row>
    <row customHeight="1" ht="32.914306640625">
      <c r="A74" s="52" t="s">
        <v>406</v>
      </c>
      <c r="B74" s="53" t="s">
        <v>458</v>
      </c>
      <c r="C74" s="52" t="s">
        <v>457</v>
      </c>
      <c r="D74" s="52" t="s">
        <v>64</v>
      </c>
      <c r="E74" s="52" t="s">
        <v>120</v>
      </c>
      <c r="F74" s="52" t="s">
        <v>451</v>
      </c>
      <c r="G74" s="52" t="s">
        <v>266</v>
      </c>
      <c r="H74" s="52" t="s">
        <v>267</v>
      </c>
      <c r="I74" s="54">
        <v>13500000</v>
      </c>
      <c r="J74" s="54"/>
      <c r="K74" s="54"/>
      <c r="L74" s="54"/>
      <c r="M74" s="54"/>
      <c r="N74" s="54">
        <v>13500000</v>
      </c>
      <c r="O74" s="54"/>
      <c r="P74" s="54"/>
      <c r="Q74" s="54"/>
      <c r="R74" s="54"/>
      <c r="S74" s="54"/>
      <c r="T74" s="54"/>
      <c r="U74" s="54"/>
      <c r="V74" s="54"/>
      <c r="W74" s="54"/>
    </row>
    <row customHeight="1" ht="32.914306640625">
      <c r="A75" s="52"/>
      <c r="B75" s="52"/>
      <c r="C75" s="52" t="s">
        <v>459</v>
      </c>
      <c r="D75" s="52"/>
      <c r="E75" s="52"/>
      <c r="F75" s="52"/>
      <c r="G75" s="52"/>
      <c r="H75" s="52"/>
      <c r="I75" s="54">
        <v>1042180</v>
      </c>
      <c r="J75" s="54"/>
      <c r="K75" s="54"/>
      <c r="L75" s="54"/>
      <c r="M75" s="54"/>
      <c r="N75" s="54">
        <v>1042180</v>
      </c>
      <c r="O75" s="54"/>
      <c r="P75" s="54"/>
      <c r="Q75" s="54"/>
      <c r="R75" s="54"/>
      <c r="S75" s="54"/>
      <c r="T75" s="54"/>
      <c r="U75" s="54"/>
      <c r="V75" s="54"/>
      <c r="W75" s="54"/>
    </row>
    <row customHeight="1" ht="32.914306640625">
      <c r="A76" s="52" t="s">
        <v>396</v>
      </c>
      <c r="B76" s="53" t="s">
        <v>460</v>
      </c>
      <c r="C76" s="52" t="s">
        <v>459</v>
      </c>
      <c r="D76" s="52" t="s">
        <v>64</v>
      </c>
      <c r="E76" s="52" t="s">
        <v>120</v>
      </c>
      <c r="F76" s="52" t="s">
        <v>451</v>
      </c>
      <c r="G76" s="52" t="s">
        <v>262</v>
      </c>
      <c r="H76" s="52" t="s">
        <v>263</v>
      </c>
      <c r="I76" s="54">
        <v>150000</v>
      </c>
      <c r="J76" s="54"/>
      <c r="K76" s="54"/>
      <c r="L76" s="54"/>
      <c r="M76" s="54"/>
      <c r="N76" s="54">
        <v>150000</v>
      </c>
      <c r="O76" s="54"/>
      <c r="P76" s="54"/>
      <c r="Q76" s="54"/>
      <c r="R76" s="54"/>
      <c r="S76" s="54"/>
      <c r="T76" s="54"/>
      <c r="U76" s="54"/>
      <c r="V76" s="54"/>
      <c r="W76" s="54"/>
    </row>
    <row customHeight="1" ht="32.914306640625">
      <c r="A77" s="52" t="s">
        <v>396</v>
      </c>
      <c r="B77" s="53" t="s">
        <v>460</v>
      </c>
      <c r="C77" s="52" t="s">
        <v>459</v>
      </c>
      <c r="D77" s="52" t="s">
        <v>64</v>
      </c>
      <c r="E77" s="52" t="s">
        <v>120</v>
      </c>
      <c r="F77" s="52" t="s">
        <v>451</v>
      </c>
      <c r="G77" s="52" t="s">
        <v>264</v>
      </c>
      <c r="H77" s="52" t="s">
        <v>265</v>
      </c>
      <c r="I77" s="54">
        <v>50000</v>
      </c>
      <c r="J77" s="54"/>
      <c r="K77" s="54"/>
      <c r="L77" s="54"/>
      <c r="M77" s="54"/>
      <c r="N77" s="54">
        <v>50000</v>
      </c>
      <c r="O77" s="54"/>
      <c r="P77" s="54"/>
      <c r="Q77" s="54"/>
      <c r="R77" s="54"/>
      <c r="S77" s="54"/>
      <c r="T77" s="54"/>
      <c r="U77" s="54"/>
      <c r="V77" s="54"/>
      <c r="W77" s="54"/>
    </row>
    <row customHeight="1" ht="32.914306640625">
      <c r="A78" s="52" t="s">
        <v>396</v>
      </c>
      <c r="B78" s="53" t="s">
        <v>460</v>
      </c>
      <c r="C78" s="52" t="s">
        <v>459</v>
      </c>
      <c r="D78" s="52" t="s">
        <v>64</v>
      </c>
      <c r="E78" s="52" t="s">
        <v>120</v>
      </c>
      <c r="F78" s="52" t="s">
        <v>451</v>
      </c>
      <c r="G78" s="52" t="s">
        <v>266</v>
      </c>
      <c r="H78" s="52" t="s">
        <v>267</v>
      </c>
      <c r="I78" s="54">
        <v>411500</v>
      </c>
      <c r="J78" s="54"/>
      <c r="K78" s="54"/>
      <c r="L78" s="54"/>
      <c r="M78" s="54"/>
      <c r="N78" s="54">
        <v>411500</v>
      </c>
      <c r="O78" s="54"/>
      <c r="P78" s="54"/>
      <c r="Q78" s="54"/>
      <c r="R78" s="54"/>
      <c r="S78" s="54"/>
      <c r="T78" s="54"/>
      <c r="U78" s="54"/>
      <c r="V78" s="54"/>
      <c r="W78" s="54"/>
    </row>
    <row customHeight="1" ht="32.914306640625">
      <c r="A79" s="52" t="s">
        <v>396</v>
      </c>
      <c r="B79" s="53" t="s">
        <v>460</v>
      </c>
      <c r="C79" s="52" t="s">
        <v>459</v>
      </c>
      <c r="D79" s="52" t="s">
        <v>64</v>
      </c>
      <c r="E79" s="52" t="s">
        <v>120</v>
      </c>
      <c r="F79" s="52" t="s">
        <v>451</v>
      </c>
      <c r="G79" s="52" t="s">
        <v>239</v>
      </c>
      <c r="H79" s="52" t="s">
        <v>240</v>
      </c>
      <c r="I79" s="54">
        <v>230680</v>
      </c>
      <c r="J79" s="54"/>
      <c r="K79" s="54"/>
      <c r="L79" s="54"/>
      <c r="M79" s="54"/>
      <c r="N79" s="54">
        <v>230680</v>
      </c>
      <c r="O79" s="54"/>
      <c r="P79" s="54"/>
      <c r="Q79" s="54"/>
      <c r="R79" s="54"/>
      <c r="S79" s="54"/>
      <c r="T79" s="54"/>
      <c r="U79" s="54"/>
      <c r="V79" s="54"/>
      <c r="W79" s="54"/>
    </row>
    <row customHeight="1" ht="32.914306640625">
      <c r="A80" s="52" t="s">
        <v>396</v>
      </c>
      <c r="B80" s="53" t="s">
        <v>460</v>
      </c>
      <c r="C80" s="52" t="s">
        <v>459</v>
      </c>
      <c r="D80" s="52" t="s">
        <v>64</v>
      </c>
      <c r="E80" s="52" t="s">
        <v>120</v>
      </c>
      <c r="F80" s="52" t="s">
        <v>451</v>
      </c>
      <c r="G80" s="52" t="s">
        <v>317</v>
      </c>
      <c r="H80" s="52" t="s">
        <v>318</v>
      </c>
      <c r="I80" s="54">
        <v>200000</v>
      </c>
      <c r="J80" s="54"/>
      <c r="K80" s="54"/>
      <c r="L80" s="54"/>
      <c r="M80" s="54"/>
      <c r="N80" s="54">
        <v>200000</v>
      </c>
      <c r="O80" s="54"/>
      <c r="P80" s="54"/>
      <c r="Q80" s="54"/>
      <c r="R80" s="54"/>
      <c r="S80" s="54"/>
      <c r="T80" s="54"/>
      <c r="U80" s="54"/>
      <c r="V80" s="54"/>
      <c r="W80" s="54"/>
    </row>
    <row customHeight="1" ht="32.914306640625">
      <c r="A81" s="52"/>
      <c r="B81" s="52"/>
      <c r="C81" s="52" t="s">
        <v>461</v>
      </c>
      <c r="D81" s="52"/>
      <c r="E81" s="52"/>
      <c r="F81" s="52"/>
      <c r="G81" s="52"/>
      <c r="H81" s="52"/>
      <c r="I81" s="54">
        <v>15080000</v>
      </c>
      <c r="J81" s="54"/>
      <c r="K81" s="54"/>
      <c r="L81" s="54"/>
      <c r="M81" s="54"/>
      <c r="N81" s="54">
        <v>15080000</v>
      </c>
      <c r="O81" s="54"/>
      <c r="P81" s="54"/>
      <c r="Q81" s="54"/>
      <c r="R81" s="54"/>
      <c r="S81" s="54"/>
      <c r="T81" s="54"/>
      <c r="U81" s="54"/>
      <c r="V81" s="54"/>
      <c r="W81" s="54"/>
    </row>
    <row customHeight="1" ht="32.914306640625">
      <c r="A82" s="52" t="s">
        <v>406</v>
      </c>
      <c r="B82" s="53" t="s">
        <v>462</v>
      </c>
      <c r="C82" s="52" t="s">
        <v>461</v>
      </c>
      <c r="D82" s="52" t="s">
        <v>64</v>
      </c>
      <c r="E82" s="52" t="s">
        <v>116</v>
      </c>
      <c r="F82" s="52" t="s">
        <v>463</v>
      </c>
      <c r="G82" s="52" t="s">
        <v>464</v>
      </c>
      <c r="H82" s="52" t="s">
        <v>465</v>
      </c>
      <c r="I82" s="54">
        <v>4774200</v>
      </c>
      <c r="J82" s="54"/>
      <c r="K82" s="54"/>
      <c r="L82" s="54"/>
      <c r="M82" s="54"/>
      <c r="N82" s="54">
        <v>4774200</v>
      </c>
      <c r="O82" s="54"/>
      <c r="P82" s="54"/>
      <c r="Q82" s="54"/>
      <c r="R82" s="54"/>
      <c r="S82" s="54"/>
      <c r="T82" s="54"/>
      <c r="U82" s="54"/>
      <c r="V82" s="54"/>
      <c r="W82" s="54"/>
    </row>
    <row customHeight="1" ht="32.914306640625">
      <c r="A83" s="52" t="s">
        <v>406</v>
      </c>
      <c r="B83" s="53" t="s">
        <v>462</v>
      </c>
      <c r="C83" s="52" t="s">
        <v>461</v>
      </c>
      <c r="D83" s="52" t="s">
        <v>64</v>
      </c>
      <c r="E83" s="52" t="s">
        <v>116</v>
      </c>
      <c r="F83" s="52" t="s">
        <v>463</v>
      </c>
      <c r="G83" s="52" t="s">
        <v>466</v>
      </c>
      <c r="H83" s="52" t="s">
        <v>439</v>
      </c>
      <c r="I83" s="54">
        <v>5543800</v>
      </c>
      <c r="J83" s="54"/>
      <c r="K83" s="54"/>
      <c r="L83" s="54"/>
      <c r="M83" s="54"/>
      <c r="N83" s="54">
        <v>5543800</v>
      </c>
      <c r="O83" s="54"/>
      <c r="P83" s="54"/>
      <c r="Q83" s="54"/>
      <c r="R83" s="54"/>
      <c r="S83" s="54"/>
      <c r="T83" s="54"/>
      <c r="U83" s="54"/>
      <c r="V83" s="54"/>
      <c r="W83" s="54"/>
    </row>
    <row customHeight="1" ht="32.914306640625">
      <c r="A84" s="52" t="s">
        <v>406</v>
      </c>
      <c r="B84" s="53" t="s">
        <v>462</v>
      </c>
      <c r="C84" s="52" t="s">
        <v>461</v>
      </c>
      <c r="D84" s="52" t="s">
        <v>64</v>
      </c>
      <c r="E84" s="52" t="s">
        <v>116</v>
      </c>
      <c r="F84" s="52" t="s">
        <v>463</v>
      </c>
      <c r="G84" s="52" t="s">
        <v>467</v>
      </c>
      <c r="H84" s="52" t="s">
        <v>468</v>
      </c>
      <c r="I84" s="54">
        <v>4071000</v>
      </c>
      <c r="J84" s="54"/>
      <c r="K84" s="54"/>
      <c r="L84" s="54"/>
      <c r="M84" s="54"/>
      <c r="N84" s="54">
        <v>4071000</v>
      </c>
      <c r="O84" s="54"/>
      <c r="P84" s="54"/>
      <c r="Q84" s="54"/>
      <c r="R84" s="54"/>
      <c r="S84" s="54"/>
      <c r="T84" s="54"/>
      <c r="U84" s="54"/>
      <c r="V84" s="54"/>
      <c r="W84" s="54"/>
    </row>
    <row customHeight="1" ht="32.914306640625">
      <c r="A85" s="52" t="s">
        <v>406</v>
      </c>
      <c r="B85" s="53" t="s">
        <v>462</v>
      </c>
      <c r="C85" s="52" t="s">
        <v>461</v>
      </c>
      <c r="D85" s="52" t="s">
        <v>64</v>
      </c>
      <c r="E85" s="52" t="s">
        <v>116</v>
      </c>
      <c r="F85" s="52" t="s">
        <v>463</v>
      </c>
      <c r="G85" s="52" t="s">
        <v>469</v>
      </c>
      <c r="H85" s="52" t="s">
        <v>470</v>
      </c>
      <c r="I85" s="54">
        <v>691000</v>
      </c>
      <c r="J85" s="54"/>
      <c r="K85" s="54"/>
      <c r="L85" s="54"/>
      <c r="M85" s="54"/>
      <c r="N85" s="54">
        <v>691000</v>
      </c>
      <c r="O85" s="54"/>
      <c r="P85" s="54"/>
      <c r="Q85" s="54"/>
      <c r="R85" s="54"/>
      <c r="S85" s="54"/>
      <c r="T85" s="54"/>
      <c r="U85" s="54"/>
      <c r="V85" s="54"/>
      <c r="W85" s="54"/>
    </row>
    <row customHeight="1" ht="32.914306640625">
      <c r="A86" s="52"/>
      <c r="B86" s="52"/>
      <c r="C86" s="52" t="s">
        <v>471</v>
      </c>
      <c r="D86" s="52"/>
      <c r="E86" s="52"/>
      <c r="F86" s="52"/>
      <c r="G86" s="52"/>
      <c r="H86" s="52"/>
      <c r="I86" s="54">
        <v>5344594</v>
      </c>
      <c r="J86" s="54"/>
      <c r="K86" s="54"/>
      <c r="L86" s="54"/>
      <c r="M86" s="54"/>
      <c r="N86" s="54">
        <v>5344594</v>
      </c>
      <c r="O86" s="54"/>
      <c r="P86" s="54"/>
      <c r="Q86" s="54"/>
      <c r="R86" s="54"/>
      <c r="S86" s="54"/>
      <c r="T86" s="54"/>
      <c r="U86" s="54"/>
      <c r="V86" s="54"/>
      <c r="W86" s="54"/>
    </row>
    <row customHeight="1" ht="32.914306640625">
      <c r="A87" s="52" t="s">
        <v>406</v>
      </c>
      <c r="B87" s="53" t="s">
        <v>472</v>
      </c>
      <c r="C87" s="52" t="s">
        <v>471</v>
      </c>
      <c r="D87" s="52" t="s">
        <v>64</v>
      </c>
      <c r="E87" s="52" t="s">
        <v>132</v>
      </c>
      <c r="F87" s="52" t="s">
        <v>435</v>
      </c>
      <c r="G87" s="52" t="s">
        <v>262</v>
      </c>
      <c r="H87" s="52" t="s">
        <v>263</v>
      </c>
      <c r="I87" s="54">
        <v>515966</v>
      </c>
      <c r="J87" s="54"/>
      <c r="K87" s="54"/>
      <c r="L87" s="54"/>
      <c r="M87" s="54"/>
      <c r="N87" s="54">
        <v>515966</v>
      </c>
      <c r="O87" s="54"/>
      <c r="P87" s="54"/>
      <c r="Q87" s="54"/>
      <c r="R87" s="54"/>
      <c r="S87" s="54"/>
      <c r="T87" s="54"/>
      <c r="U87" s="54"/>
      <c r="V87" s="54"/>
      <c r="W87" s="54"/>
    </row>
    <row customHeight="1" ht="32.914306640625">
      <c r="A88" s="52" t="s">
        <v>406</v>
      </c>
      <c r="B88" s="53" t="s">
        <v>472</v>
      </c>
      <c r="C88" s="52" t="s">
        <v>471</v>
      </c>
      <c r="D88" s="52" t="s">
        <v>64</v>
      </c>
      <c r="E88" s="52" t="s">
        <v>132</v>
      </c>
      <c r="F88" s="52" t="s">
        <v>435</v>
      </c>
      <c r="G88" s="52" t="s">
        <v>266</v>
      </c>
      <c r="H88" s="52" t="s">
        <v>267</v>
      </c>
      <c r="I88" s="54">
        <v>540000</v>
      </c>
      <c r="J88" s="54"/>
      <c r="K88" s="54"/>
      <c r="L88" s="54"/>
      <c r="M88" s="54"/>
      <c r="N88" s="54">
        <v>540000</v>
      </c>
      <c r="O88" s="54"/>
      <c r="P88" s="54"/>
      <c r="Q88" s="54"/>
      <c r="R88" s="54"/>
      <c r="S88" s="54"/>
      <c r="T88" s="54"/>
      <c r="U88" s="54"/>
      <c r="V88" s="54"/>
      <c r="W88" s="54"/>
    </row>
    <row customHeight="1" ht="32.914306640625">
      <c r="A89" s="52" t="s">
        <v>406</v>
      </c>
      <c r="B89" s="53" t="s">
        <v>472</v>
      </c>
      <c r="C89" s="52" t="s">
        <v>471</v>
      </c>
      <c r="D89" s="52" t="s">
        <v>64</v>
      </c>
      <c r="E89" s="52" t="s">
        <v>132</v>
      </c>
      <c r="F89" s="52" t="s">
        <v>435</v>
      </c>
      <c r="G89" s="52" t="s">
        <v>239</v>
      </c>
      <c r="H89" s="52" t="s">
        <v>240</v>
      </c>
      <c r="I89" s="54">
        <v>40628</v>
      </c>
      <c r="J89" s="54"/>
      <c r="K89" s="54"/>
      <c r="L89" s="54"/>
      <c r="M89" s="54"/>
      <c r="N89" s="54">
        <v>40628</v>
      </c>
      <c r="O89" s="54"/>
      <c r="P89" s="54"/>
      <c r="Q89" s="54"/>
      <c r="R89" s="54"/>
      <c r="S89" s="54"/>
      <c r="T89" s="54"/>
      <c r="U89" s="54"/>
      <c r="V89" s="54"/>
      <c r="W89" s="54"/>
    </row>
    <row customHeight="1" ht="32.914306640625">
      <c r="A90" s="52" t="s">
        <v>406</v>
      </c>
      <c r="B90" s="53" t="s">
        <v>472</v>
      </c>
      <c r="C90" s="52" t="s">
        <v>471</v>
      </c>
      <c r="D90" s="52" t="s">
        <v>64</v>
      </c>
      <c r="E90" s="52" t="s">
        <v>132</v>
      </c>
      <c r="F90" s="52" t="s">
        <v>435</v>
      </c>
      <c r="G90" s="52" t="s">
        <v>473</v>
      </c>
      <c r="H90" s="52" t="s">
        <v>468</v>
      </c>
      <c r="I90" s="54">
        <v>4248000</v>
      </c>
      <c r="J90" s="54"/>
      <c r="K90" s="54"/>
      <c r="L90" s="54"/>
      <c r="M90" s="54"/>
      <c r="N90" s="54">
        <v>4248000</v>
      </c>
      <c r="O90" s="54"/>
      <c r="P90" s="54"/>
      <c r="Q90" s="54"/>
      <c r="R90" s="54"/>
      <c r="S90" s="54"/>
      <c r="T90" s="54"/>
      <c r="U90" s="54"/>
      <c r="V90" s="54"/>
      <c r="W90" s="54"/>
    </row>
    <row customHeight="1" ht="32.914306640625">
      <c r="A91" s="52"/>
      <c r="B91" s="52"/>
      <c r="C91" s="52" t="s">
        <v>474</v>
      </c>
      <c r="D91" s="52"/>
      <c r="E91" s="52"/>
      <c r="F91" s="52"/>
      <c r="G91" s="52"/>
      <c r="H91" s="52"/>
      <c r="I91" s="54">
        <v>265705</v>
      </c>
      <c r="J91" s="54"/>
      <c r="K91" s="54"/>
      <c r="L91" s="54"/>
      <c r="M91" s="54"/>
      <c r="N91" s="54">
        <v>265705</v>
      </c>
      <c r="O91" s="54"/>
      <c r="P91" s="54"/>
      <c r="Q91" s="54"/>
      <c r="R91" s="54"/>
      <c r="S91" s="54"/>
      <c r="T91" s="54"/>
      <c r="U91" s="54"/>
      <c r="V91" s="54"/>
      <c r="W91" s="54"/>
    </row>
    <row customHeight="1" ht="32.914306640625">
      <c r="A92" s="52" t="s">
        <v>396</v>
      </c>
      <c r="B92" s="53" t="s">
        <v>475</v>
      </c>
      <c r="C92" s="52" t="s">
        <v>474</v>
      </c>
      <c r="D92" s="52" t="s">
        <v>64</v>
      </c>
      <c r="E92" s="52" t="s">
        <v>137</v>
      </c>
      <c r="F92" s="52" t="s">
        <v>425</v>
      </c>
      <c r="G92" s="52" t="s">
        <v>262</v>
      </c>
      <c r="H92" s="52" t="s">
        <v>263</v>
      </c>
      <c r="I92" s="54">
        <v>15705</v>
      </c>
      <c r="J92" s="54"/>
      <c r="K92" s="54"/>
      <c r="L92" s="54"/>
      <c r="M92" s="54"/>
      <c r="N92" s="54">
        <v>15705</v>
      </c>
      <c r="O92" s="54"/>
      <c r="P92" s="54"/>
      <c r="Q92" s="54"/>
      <c r="R92" s="54"/>
      <c r="S92" s="54"/>
      <c r="T92" s="54"/>
      <c r="U92" s="54"/>
      <c r="V92" s="54"/>
      <c r="W92" s="54"/>
    </row>
    <row customHeight="1" ht="32.914306640625">
      <c r="A93" s="52" t="s">
        <v>396</v>
      </c>
      <c r="B93" s="53" t="s">
        <v>475</v>
      </c>
      <c r="C93" s="52" t="s">
        <v>474</v>
      </c>
      <c r="D93" s="52" t="s">
        <v>64</v>
      </c>
      <c r="E93" s="52" t="s">
        <v>137</v>
      </c>
      <c r="F93" s="52" t="s">
        <v>425</v>
      </c>
      <c r="G93" s="52" t="s">
        <v>266</v>
      </c>
      <c r="H93" s="52" t="s">
        <v>267</v>
      </c>
      <c r="I93" s="54">
        <v>250000</v>
      </c>
      <c r="J93" s="54"/>
      <c r="K93" s="54"/>
      <c r="L93" s="54"/>
      <c r="M93" s="54"/>
      <c r="N93" s="54">
        <v>250000</v>
      </c>
      <c r="O93" s="54"/>
      <c r="P93" s="54"/>
      <c r="Q93" s="54"/>
      <c r="R93" s="54"/>
      <c r="S93" s="54"/>
      <c r="T93" s="54"/>
      <c r="U93" s="54"/>
      <c r="V93" s="54"/>
      <c r="W93" s="54"/>
    </row>
    <row customHeight="1" ht="32.914306640625">
      <c r="A94" s="52"/>
      <c r="B94" s="52"/>
      <c r="C94" s="52" t="s">
        <v>476</v>
      </c>
      <c r="D94" s="52"/>
      <c r="E94" s="52"/>
      <c r="F94" s="52"/>
      <c r="G94" s="52"/>
      <c r="H94" s="52"/>
      <c r="I94" s="54">
        <v>877200</v>
      </c>
      <c r="J94" s="54"/>
      <c r="K94" s="54"/>
      <c r="L94" s="54"/>
      <c r="M94" s="54"/>
      <c r="N94" s="54">
        <v>877200</v>
      </c>
      <c r="O94" s="54"/>
      <c r="P94" s="54"/>
      <c r="Q94" s="54"/>
      <c r="R94" s="54"/>
      <c r="S94" s="54"/>
      <c r="T94" s="54"/>
      <c r="U94" s="54"/>
      <c r="V94" s="54"/>
      <c r="W94" s="54"/>
    </row>
    <row customHeight="1" ht="32.914306640625">
      <c r="A95" s="52" t="s">
        <v>396</v>
      </c>
      <c r="B95" s="53" t="s">
        <v>477</v>
      </c>
      <c r="C95" s="52" t="s">
        <v>476</v>
      </c>
      <c r="D95" s="52" t="s">
        <v>64</v>
      </c>
      <c r="E95" s="52" t="s">
        <v>132</v>
      </c>
      <c r="F95" s="52" t="s">
        <v>435</v>
      </c>
      <c r="G95" s="52" t="s">
        <v>317</v>
      </c>
      <c r="H95" s="52" t="s">
        <v>318</v>
      </c>
      <c r="I95" s="54">
        <v>44900</v>
      </c>
      <c r="J95" s="54"/>
      <c r="K95" s="54"/>
      <c r="L95" s="54"/>
      <c r="M95" s="54"/>
      <c r="N95" s="54">
        <v>44900</v>
      </c>
      <c r="O95" s="54"/>
      <c r="P95" s="54"/>
      <c r="Q95" s="54"/>
      <c r="R95" s="54"/>
      <c r="S95" s="54"/>
      <c r="T95" s="54"/>
      <c r="U95" s="54"/>
      <c r="V95" s="54"/>
      <c r="W95" s="54"/>
    </row>
    <row customHeight="1" ht="32.914306640625">
      <c r="A96" s="52" t="s">
        <v>396</v>
      </c>
      <c r="B96" s="53" t="s">
        <v>477</v>
      </c>
      <c r="C96" s="52" t="s">
        <v>476</v>
      </c>
      <c r="D96" s="52" t="s">
        <v>64</v>
      </c>
      <c r="E96" s="52" t="s">
        <v>132</v>
      </c>
      <c r="F96" s="52" t="s">
        <v>435</v>
      </c>
      <c r="G96" s="52" t="s">
        <v>438</v>
      </c>
      <c r="H96" s="52" t="s">
        <v>439</v>
      </c>
      <c r="I96" s="54">
        <v>832300</v>
      </c>
      <c r="J96" s="54"/>
      <c r="K96" s="54"/>
      <c r="L96" s="54"/>
      <c r="M96" s="54"/>
      <c r="N96" s="54">
        <v>832300</v>
      </c>
      <c r="O96" s="54"/>
      <c r="P96" s="54"/>
      <c r="Q96" s="54"/>
      <c r="R96" s="54"/>
      <c r="S96" s="54"/>
      <c r="T96" s="54"/>
      <c r="U96" s="54"/>
      <c r="V96" s="54"/>
      <c r="W96" s="54"/>
    </row>
    <row customHeight="1" ht="32.914306640625">
      <c r="A97" s="52"/>
      <c r="B97" s="52"/>
      <c r="C97" s="52" t="s">
        <v>478</v>
      </c>
      <c r="D97" s="52"/>
      <c r="E97" s="52"/>
      <c r="F97" s="52"/>
      <c r="G97" s="52"/>
      <c r="H97" s="52"/>
      <c r="I97" s="54">
        <v>30000</v>
      </c>
      <c r="J97" s="54"/>
      <c r="K97" s="54"/>
      <c r="L97" s="54"/>
      <c r="M97" s="54"/>
      <c r="N97" s="54"/>
      <c r="O97" s="54"/>
      <c r="P97" s="54"/>
      <c r="Q97" s="54"/>
      <c r="R97" s="54">
        <v>30000</v>
      </c>
      <c r="S97" s="54"/>
      <c r="T97" s="54"/>
      <c r="U97" s="54"/>
      <c r="V97" s="54"/>
      <c r="W97" s="54">
        <v>30000</v>
      </c>
    </row>
    <row customHeight="1" ht="32.914306640625">
      <c r="A98" s="52" t="s">
        <v>406</v>
      </c>
      <c r="B98" s="53" t="s">
        <v>479</v>
      </c>
      <c r="C98" s="52" t="s">
        <v>478</v>
      </c>
      <c r="D98" s="52" t="s">
        <v>64</v>
      </c>
      <c r="E98" s="52" t="s">
        <v>127</v>
      </c>
      <c r="F98" s="52" t="s">
        <v>194</v>
      </c>
      <c r="G98" s="52" t="s">
        <v>365</v>
      </c>
      <c r="H98" s="52" t="s">
        <v>366</v>
      </c>
      <c r="I98" s="54">
        <v>30000</v>
      </c>
      <c r="J98" s="54"/>
      <c r="K98" s="54"/>
      <c r="L98" s="54"/>
      <c r="M98" s="54"/>
      <c r="N98" s="54"/>
      <c r="O98" s="54"/>
      <c r="P98" s="54"/>
      <c r="Q98" s="54"/>
      <c r="R98" s="54">
        <v>30000</v>
      </c>
      <c r="S98" s="54"/>
      <c r="T98" s="54"/>
      <c r="U98" s="54"/>
      <c r="V98" s="54"/>
      <c r="W98" s="54">
        <v>30000</v>
      </c>
    </row>
    <row customHeight="1" ht="32.914306640625">
      <c r="A99" s="52"/>
      <c r="B99" s="52"/>
      <c r="C99" s="52" t="s">
        <v>480</v>
      </c>
      <c r="D99" s="52"/>
      <c r="E99" s="52"/>
      <c r="F99" s="52"/>
      <c r="G99" s="52"/>
      <c r="H99" s="52"/>
      <c r="I99" s="54">
        <v>400000</v>
      </c>
      <c r="J99" s="54"/>
      <c r="K99" s="54"/>
      <c r="L99" s="54"/>
      <c r="M99" s="54"/>
      <c r="N99" s="54">
        <v>400000</v>
      </c>
      <c r="O99" s="54"/>
      <c r="P99" s="54"/>
      <c r="Q99" s="54"/>
      <c r="R99" s="54"/>
      <c r="S99" s="54"/>
      <c r="T99" s="54"/>
      <c r="U99" s="54"/>
      <c r="V99" s="54"/>
      <c r="W99" s="54"/>
    </row>
    <row customHeight="1" ht="32.914306640625">
      <c r="A100" s="52" t="s">
        <v>396</v>
      </c>
      <c r="B100" s="53" t="s">
        <v>481</v>
      </c>
      <c r="C100" s="52" t="s">
        <v>480</v>
      </c>
      <c r="D100" s="52" t="s">
        <v>64</v>
      </c>
      <c r="E100" s="52" t="s">
        <v>91</v>
      </c>
      <c r="F100" s="52" t="s">
        <v>482</v>
      </c>
      <c r="G100" s="52" t="s">
        <v>262</v>
      </c>
      <c r="H100" s="52" t="s">
        <v>263</v>
      </c>
      <c r="I100" s="54">
        <v>20000</v>
      </c>
      <c r="J100" s="54"/>
      <c r="K100" s="54"/>
      <c r="L100" s="54"/>
      <c r="M100" s="54"/>
      <c r="N100" s="54">
        <v>20000</v>
      </c>
      <c r="O100" s="54"/>
      <c r="P100" s="54"/>
      <c r="Q100" s="54"/>
      <c r="R100" s="54"/>
      <c r="S100" s="54"/>
      <c r="T100" s="54"/>
      <c r="U100" s="54"/>
      <c r="V100" s="54"/>
      <c r="W100" s="54"/>
    </row>
    <row customHeight="1" ht="32.914306640625">
      <c r="A101" s="52" t="s">
        <v>396</v>
      </c>
      <c r="B101" s="53" t="s">
        <v>481</v>
      </c>
      <c r="C101" s="52" t="s">
        <v>480</v>
      </c>
      <c r="D101" s="52" t="s">
        <v>64</v>
      </c>
      <c r="E101" s="52" t="s">
        <v>91</v>
      </c>
      <c r="F101" s="52" t="s">
        <v>482</v>
      </c>
      <c r="G101" s="52" t="s">
        <v>266</v>
      </c>
      <c r="H101" s="52" t="s">
        <v>267</v>
      </c>
      <c r="I101" s="54">
        <v>350000</v>
      </c>
      <c r="J101" s="54"/>
      <c r="K101" s="54"/>
      <c r="L101" s="54"/>
      <c r="M101" s="54"/>
      <c r="N101" s="54">
        <v>350000</v>
      </c>
      <c r="O101" s="54"/>
      <c r="P101" s="54"/>
      <c r="Q101" s="54"/>
      <c r="R101" s="54"/>
      <c r="S101" s="54"/>
      <c r="T101" s="54"/>
      <c r="U101" s="54"/>
      <c r="V101" s="54"/>
      <c r="W101" s="54"/>
    </row>
    <row customHeight="1" ht="32.914306640625">
      <c r="A102" s="52" t="s">
        <v>396</v>
      </c>
      <c r="B102" s="53" t="s">
        <v>481</v>
      </c>
      <c r="C102" s="52" t="s">
        <v>480</v>
      </c>
      <c r="D102" s="52" t="s">
        <v>64</v>
      </c>
      <c r="E102" s="52" t="s">
        <v>91</v>
      </c>
      <c r="F102" s="52" t="s">
        <v>482</v>
      </c>
      <c r="G102" s="52" t="s">
        <v>239</v>
      </c>
      <c r="H102" s="52" t="s">
        <v>240</v>
      </c>
      <c r="I102" s="54">
        <v>30000</v>
      </c>
      <c r="J102" s="54"/>
      <c r="K102" s="54"/>
      <c r="L102" s="54"/>
      <c r="M102" s="54"/>
      <c r="N102" s="54">
        <v>30000</v>
      </c>
      <c r="O102" s="54"/>
      <c r="P102" s="54"/>
      <c r="Q102" s="54"/>
      <c r="R102" s="54"/>
      <c r="S102" s="54"/>
      <c r="T102" s="54"/>
      <c r="U102" s="54"/>
      <c r="V102" s="54"/>
      <c r="W102" s="54"/>
    </row>
    <row customHeight="1" ht="32.914306640625">
      <c r="A103" s="52"/>
      <c r="B103" s="52"/>
      <c r="C103" s="52" t="s">
        <v>483</v>
      </c>
      <c r="D103" s="52"/>
      <c r="E103" s="52"/>
      <c r="F103" s="52"/>
      <c r="G103" s="52"/>
      <c r="H103" s="52"/>
      <c r="I103" s="54">
        <v>80676</v>
      </c>
      <c r="J103" s="54">
        <v>80676</v>
      </c>
      <c r="K103" s="54">
        <v>80676</v>
      </c>
      <c r="L103" s="54"/>
      <c r="M103" s="54"/>
      <c r="N103" s="54"/>
      <c r="O103" s="54"/>
      <c r="P103" s="54"/>
      <c r="Q103" s="54"/>
      <c r="R103" s="54"/>
      <c r="S103" s="54"/>
      <c r="T103" s="54"/>
      <c r="U103" s="54"/>
      <c r="V103" s="54"/>
      <c r="W103" s="54"/>
    </row>
    <row customHeight="1" ht="32.914306640625">
      <c r="A104" s="52" t="s">
        <v>396</v>
      </c>
      <c r="B104" s="53" t="s">
        <v>484</v>
      </c>
      <c r="C104" s="52" t="s">
        <v>483</v>
      </c>
      <c r="D104" s="52" t="s">
        <v>64</v>
      </c>
      <c r="E104" s="52" t="s">
        <v>133</v>
      </c>
      <c r="F104" s="52" t="s">
        <v>485</v>
      </c>
      <c r="G104" s="52" t="s">
        <v>266</v>
      </c>
      <c r="H104" s="52" t="s">
        <v>267</v>
      </c>
      <c r="I104" s="54">
        <v>80676</v>
      </c>
      <c r="J104" s="54">
        <v>80676</v>
      </c>
      <c r="K104" s="54">
        <v>80676</v>
      </c>
      <c r="L104" s="54"/>
      <c r="M104" s="54"/>
      <c r="N104" s="54"/>
      <c r="O104" s="54"/>
      <c r="P104" s="54"/>
      <c r="Q104" s="54"/>
      <c r="R104" s="54"/>
      <c r="S104" s="54"/>
      <c r="T104" s="54"/>
      <c r="U104" s="54"/>
      <c r="V104" s="54"/>
      <c r="W104" s="54"/>
    </row>
    <row customHeight="1" ht="32.914306640625">
      <c r="A105" s="52"/>
      <c r="B105" s="52"/>
      <c r="C105" s="52" t="s">
        <v>486</v>
      </c>
      <c r="D105" s="52"/>
      <c r="E105" s="52"/>
      <c r="F105" s="52"/>
      <c r="G105" s="52"/>
      <c r="H105" s="52"/>
      <c r="I105" s="54">
        <v>313000</v>
      </c>
      <c r="J105" s="54"/>
      <c r="K105" s="54"/>
      <c r="L105" s="54"/>
      <c r="M105" s="54"/>
      <c r="N105" s="54"/>
      <c r="O105" s="54"/>
      <c r="P105" s="54"/>
      <c r="Q105" s="54"/>
      <c r="R105" s="54">
        <v>313000</v>
      </c>
      <c r="S105" s="54"/>
      <c r="T105" s="54"/>
      <c r="U105" s="54"/>
      <c r="V105" s="54"/>
      <c r="W105" s="54">
        <v>313000</v>
      </c>
    </row>
    <row customHeight="1" ht="32.914306640625">
      <c r="A106" s="52" t="s">
        <v>396</v>
      </c>
      <c r="B106" s="53" t="s">
        <v>487</v>
      </c>
      <c r="C106" s="52" t="s">
        <v>486</v>
      </c>
      <c r="D106" s="52" t="s">
        <v>64</v>
      </c>
      <c r="E106" s="52" t="s">
        <v>129</v>
      </c>
      <c r="F106" s="52" t="s">
        <v>454</v>
      </c>
      <c r="G106" s="52" t="s">
        <v>266</v>
      </c>
      <c r="H106" s="52" t="s">
        <v>267</v>
      </c>
      <c r="I106" s="54">
        <v>313000</v>
      </c>
      <c r="J106" s="54"/>
      <c r="K106" s="54"/>
      <c r="L106" s="54"/>
      <c r="M106" s="54"/>
      <c r="N106" s="54"/>
      <c r="O106" s="54"/>
      <c r="P106" s="54"/>
      <c r="Q106" s="54"/>
      <c r="R106" s="54">
        <v>313000</v>
      </c>
      <c r="S106" s="54"/>
      <c r="T106" s="54"/>
      <c r="U106" s="54"/>
      <c r="V106" s="54"/>
      <c r="W106" s="54">
        <v>313000</v>
      </c>
    </row>
    <row customHeight="1" ht="32.914306640625">
      <c r="A107" s="52"/>
      <c r="B107" s="52"/>
      <c r="C107" s="52" t="s">
        <v>488</v>
      </c>
      <c r="D107" s="52"/>
      <c r="E107" s="52"/>
      <c r="F107" s="52"/>
      <c r="G107" s="52"/>
      <c r="H107" s="52"/>
      <c r="I107" s="54">
        <v>740480</v>
      </c>
      <c r="J107" s="54">
        <v>740480</v>
      </c>
      <c r="K107" s="54">
        <v>740480</v>
      </c>
      <c r="L107" s="54"/>
      <c r="M107" s="54"/>
      <c r="N107" s="54"/>
      <c r="O107" s="54"/>
      <c r="P107" s="54"/>
      <c r="Q107" s="54"/>
      <c r="R107" s="54"/>
      <c r="S107" s="54"/>
      <c r="T107" s="54"/>
      <c r="U107" s="54"/>
      <c r="V107" s="54"/>
      <c r="W107" s="54"/>
    </row>
    <row customHeight="1" ht="32.914306640625">
      <c r="A108" s="52" t="s">
        <v>396</v>
      </c>
      <c r="B108" s="53" t="s">
        <v>489</v>
      </c>
      <c r="C108" s="52" t="s">
        <v>488</v>
      </c>
      <c r="D108" s="52" t="s">
        <v>64</v>
      </c>
      <c r="E108" s="52" t="s">
        <v>129</v>
      </c>
      <c r="F108" s="52" t="s">
        <v>454</v>
      </c>
      <c r="G108" s="52" t="s">
        <v>266</v>
      </c>
      <c r="H108" s="52" t="s">
        <v>267</v>
      </c>
      <c r="I108" s="54">
        <v>711480</v>
      </c>
      <c r="J108" s="54">
        <v>711480</v>
      </c>
      <c r="K108" s="54">
        <v>711480</v>
      </c>
      <c r="L108" s="54"/>
      <c r="M108" s="54"/>
      <c r="N108" s="54"/>
      <c r="O108" s="54"/>
      <c r="P108" s="54"/>
      <c r="Q108" s="54"/>
      <c r="R108" s="54"/>
      <c r="S108" s="54"/>
      <c r="T108" s="54"/>
      <c r="U108" s="54"/>
      <c r="V108" s="54"/>
      <c r="W108" s="54"/>
    </row>
    <row customHeight="1" ht="32.914306640625">
      <c r="A109" s="52" t="s">
        <v>396</v>
      </c>
      <c r="B109" s="53" t="s">
        <v>489</v>
      </c>
      <c r="C109" s="52" t="s">
        <v>488</v>
      </c>
      <c r="D109" s="52" t="s">
        <v>64</v>
      </c>
      <c r="E109" s="52" t="s">
        <v>131</v>
      </c>
      <c r="F109" s="52" t="s">
        <v>448</v>
      </c>
      <c r="G109" s="52" t="s">
        <v>266</v>
      </c>
      <c r="H109" s="52" t="s">
        <v>267</v>
      </c>
      <c r="I109" s="54">
        <v>29000</v>
      </c>
      <c r="J109" s="54">
        <v>29000</v>
      </c>
      <c r="K109" s="54">
        <v>29000</v>
      </c>
      <c r="L109" s="54"/>
      <c r="M109" s="54"/>
      <c r="N109" s="54"/>
      <c r="O109" s="54"/>
      <c r="P109" s="54"/>
      <c r="Q109" s="54"/>
      <c r="R109" s="54"/>
      <c r="S109" s="54"/>
      <c r="T109" s="54"/>
      <c r="U109" s="54"/>
      <c r="V109" s="54"/>
      <c r="W109" s="54"/>
    </row>
    <row customHeight="1" ht="32.914306640625">
      <c r="A110" s="52"/>
      <c r="B110" s="52"/>
      <c r="C110" s="52" t="s">
        <v>490</v>
      </c>
      <c r="D110" s="52"/>
      <c r="E110" s="52"/>
      <c r="F110" s="52"/>
      <c r="G110" s="52"/>
      <c r="H110" s="52"/>
      <c r="I110" s="54">
        <v>65400</v>
      </c>
      <c r="J110" s="54"/>
      <c r="K110" s="54"/>
      <c r="L110" s="54"/>
      <c r="M110" s="54"/>
      <c r="N110" s="54"/>
      <c r="O110" s="54"/>
      <c r="P110" s="54"/>
      <c r="Q110" s="54"/>
      <c r="R110" s="54">
        <v>65400</v>
      </c>
      <c r="S110" s="54"/>
      <c r="T110" s="54"/>
      <c r="U110" s="54"/>
      <c r="V110" s="54"/>
      <c r="W110" s="54">
        <v>65400</v>
      </c>
    </row>
    <row customHeight="1" ht="32.914306640625">
      <c r="A111" s="52" t="s">
        <v>396</v>
      </c>
      <c r="B111" s="53" t="s">
        <v>491</v>
      </c>
      <c r="C111" s="52" t="s">
        <v>490</v>
      </c>
      <c r="D111" s="52" t="s">
        <v>64</v>
      </c>
      <c r="E111" s="52" t="s">
        <v>129</v>
      </c>
      <c r="F111" s="52" t="s">
        <v>454</v>
      </c>
      <c r="G111" s="52" t="s">
        <v>266</v>
      </c>
      <c r="H111" s="52" t="s">
        <v>267</v>
      </c>
      <c r="I111" s="54">
        <v>65400</v>
      </c>
      <c r="J111" s="54"/>
      <c r="K111" s="54"/>
      <c r="L111" s="54"/>
      <c r="M111" s="54"/>
      <c r="N111" s="54"/>
      <c r="O111" s="54"/>
      <c r="P111" s="54"/>
      <c r="Q111" s="54"/>
      <c r="R111" s="54">
        <v>65400</v>
      </c>
      <c r="S111" s="54"/>
      <c r="T111" s="54"/>
      <c r="U111" s="54"/>
      <c r="V111" s="54"/>
      <c r="W111" s="54">
        <v>65400</v>
      </c>
    </row>
    <row customHeight="1" ht="32.914306640625">
      <c r="A112" s="52"/>
      <c r="B112" s="52"/>
      <c r="C112" s="52" t="s">
        <v>492</v>
      </c>
      <c r="D112" s="52"/>
      <c r="E112" s="52"/>
      <c r="F112" s="52"/>
      <c r="G112" s="52"/>
      <c r="H112" s="52"/>
      <c r="I112" s="54">
        <v>73888.5</v>
      </c>
      <c r="J112" s="54"/>
      <c r="K112" s="54"/>
      <c r="L112" s="54"/>
      <c r="M112" s="54"/>
      <c r="N112" s="54"/>
      <c r="O112" s="54"/>
      <c r="P112" s="54"/>
      <c r="Q112" s="54"/>
      <c r="R112" s="54">
        <v>73888.5</v>
      </c>
      <c r="S112" s="54"/>
      <c r="T112" s="54"/>
      <c r="U112" s="54"/>
      <c r="V112" s="54"/>
      <c r="W112" s="54">
        <v>73888.5</v>
      </c>
    </row>
    <row customHeight="1" ht="32.914306640625">
      <c r="A113" s="52" t="s">
        <v>396</v>
      </c>
      <c r="B113" s="53" t="s">
        <v>493</v>
      </c>
      <c r="C113" s="52" t="s">
        <v>492</v>
      </c>
      <c r="D113" s="52" t="s">
        <v>64</v>
      </c>
      <c r="E113" s="52" t="s">
        <v>129</v>
      </c>
      <c r="F113" s="52" t="s">
        <v>454</v>
      </c>
      <c r="G113" s="52" t="s">
        <v>266</v>
      </c>
      <c r="H113" s="52" t="s">
        <v>267</v>
      </c>
      <c r="I113" s="54">
        <v>73888.5</v>
      </c>
      <c r="J113" s="54"/>
      <c r="K113" s="54"/>
      <c r="L113" s="54"/>
      <c r="M113" s="54"/>
      <c r="N113" s="54"/>
      <c r="O113" s="54"/>
      <c r="P113" s="54"/>
      <c r="Q113" s="54"/>
      <c r="R113" s="54">
        <v>73888.5</v>
      </c>
      <c r="S113" s="54"/>
      <c r="T113" s="54"/>
      <c r="U113" s="54"/>
      <c r="V113" s="54"/>
      <c r="W113" s="54">
        <v>73888.5</v>
      </c>
    </row>
    <row customHeight="1" ht="32.914306640625">
      <c r="A114" s="52"/>
      <c r="B114" s="52"/>
      <c r="C114" s="52" t="s">
        <v>494</v>
      </c>
      <c r="D114" s="52"/>
      <c r="E114" s="52"/>
      <c r="F114" s="52"/>
      <c r="G114" s="52"/>
      <c r="H114" s="52"/>
      <c r="I114" s="54">
        <v>200000</v>
      </c>
      <c r="J114" s="54">
        <v>200000</v>
      </c>
      <c r="K114" s="54">
        <v>200000</v>
      </c>
      <c r="L114" s="54"/>
      <c r="M114" s="54"/>
      <c r="N114" s="54"/>
      <c r="O114" s="54"/>
      <c r="P114" s="54"/>
      <c r="Q114" s="54"/>
      <c r="R114" s="54"/>
      <c r="S114" s="54"/>
      <c r="T114" s="54"/>
      <c r="U114" s="54"/>
      <c r="V114" s="54"/>
      <c r="W114" s="54"/>
    </row>
    <row customHeight="1" ht="32.914306640625">
      <c r="A115" s="52" t="s">
        <v>396</v>
      </c>
      <c r="B115" s="53" t="s">
        <v>495</v>
      </c>
      <c r="C115" s="52" t="s">
        <v>494</v>
      </c>
      <c r="D115" s="52" t="s">
        <v>64</v>
      </c>
      <c r="E115" s="52" t="s">
        <v>134</v>
      </c>
      <c r="F115" s="52" t="s">
        <v>496</v>
      </c>
      <c r="G115" s="52" t="s">
        <v>266</v>
      </c>
      <c r="H115" s="52" t="s">
        <v>267</v>
      </c>
      <c r="I115" s="54">
        <v>200000</v>
      </c>
      <c r="J115" s="54">
        <v>200000</v>
      </c>
      <c r="K115" s="54">
        <v>200000</v>
      </c>
      <c r="L115" s="54"/>
      <c r="M115" s="54"/>
      <c r="N115" s="54"/>
      <c r="O115" s="54"/>
      <c r="P115" s="54"/>
      <c r="Q115" s="54"/>
      <c r="R115" s="54"/>
      <c r="S115" s="54"/>
      <c r="T115" s="54"/>
      <c r="U115" s="54"/>
      <c r="V115" s="54"/>
      <c r="W115" s="54"/>
    </row>
    <row customHeight="1" ht="32.914306640625">
      <c r="A116" s="52"/>
      <c r="B116" s="52"/>
      <c r="C116" s="52" t="s">
        <v>497</v>
      </c>
      <c r="D116" s="52"/>
      <c r="E116" s="52"/>
      <c r="F116" s="52"/>
      <c r="G116" s="52"/>
      <c r="H116" s="52"/>
      <c r="I116" s="54">
        <v>600000</v>
      </c>
      <c r="J116" s="54">
        <v>600000</v>
      </c>
      <c r="K116" s="54">
        <v>600000</v>
      </c>
      <c r="L116" s="54"/>
      <c r="M116" s="54"/>
      <c r="N116" s="54"/>
      <c r="O116" s="54"/>
      <c r="P116" s="54"/>
      <c r="Q116" s="54"/>
      <c r="R116" s="54"/>
      <c r="S116" s="54"/>
      <c r="T116" s="54"/>
      <c r="U116" s="54"/>
      <c r="V116" s="54"/>
      <c r="W116" s="54"/>
    </row>
    <row customHeight="1" ht="32.914306640625">
      <c r="A117" s="52" t="s">
        <v>396</v>
      </c>
      <c r="B117" s="53" t="s">
        <v>498</v>
      </c>
      <c r="C117" s="52" t="s">
        <v>497</v>
      </c>
      <c r="D117" s="52" t="s">
        <v>64</v>
      </c>
      <c r="E117" s="52" t="s">
        <v>135</v>
      </c>
      <c r="F117" s="52" t="s">
        <v>432</v>
      </c>
      <c r="G117" s="52" t="s">
        <v>266</v>
      </c>
      <c r="H117" s="52" t="s">
        <v>267</v>
      </c>
      <c r="I117" s="54">
        <v>600000</v>
      </c>
      <c r="J117" s="54">
        <v>600000</v>
      </c>
      <c r="K117" s="54">
        <v>600000</v>
      </c>
      <c r="L117" s="54"/>
      <c r="M117" s="54"/>
      <c r="N117" s="54"/>
      <c r="O117" s="54"/>
      <c r="P117" s="54"/>
      <c r="Q117" s="54"/>
      <c r="R117" s="54"/>
      <c r="S117" s="54"/>
      <c r="T117" s="54"/>
      <c r="U117" s="54"/>
      <c r="V117" s="54"/>
      <c r="W117" s="54"/>
    </row>
    <row customHeight="1" ht="32.914306640625">
      <c r="A118" s="52"/>
      <c r="B118" s="52"/>
      <c r="C118" s="52" t="s">
        <v>499</v>
      </c>
      <c r="D118" s="52"/>
      <c r="E118" s="52"/>
      <c r="F118" s="52"/>
      <c r="G118" s="52"/>
      <c r="H118" s="52"/>
      <c r="I118" s="54">
        <v>1350000</v>
      </c>
      <c r="J118" s="54">
        <v>1350000</v>
      </c>
      <c r="K118" s="54">
        <v>1350000</v>
      </c>
      <c r="L118" s="54"/>
      <c r="M118" s="54"/>
      <c r="N118" s="54"/>
      <c r="O118" s="54"/>
      <c r="P118" s="54"/>
      <c r="Q118" s="54"/>
      <c r="R118" s="54"/>
      <c r="S118" s="54"/>
      <c r="T118" s="54"/>
      <c r="U118" s="54"/>
      <c r="V118" s="54"/>
      <c r="W118" s="54"/>
    </row>
    <row customHeight="1" ht="32.914306640625">
      <c r="A119" s="52" t="s">
        <v>396</v>
      </c>
      <c r="B119" s="53" t="s">
        <v>500</v>
      </c>
      <c r="C119" s="52" t="s">
        <v>499</v>
      </c>
      <c r="D119" s="52" t="s">
        <v>64</v>
      </c>
      <c r="E119" s="52" t="s">
        <v>135</v>
      </c>
      <c r="F119" s="52" t="s">
        <v>432</v>
      </c>
      <c r="G119" s="52" t="s">
        <v>417</v>
      </c>
      <c r="H119" s="52" t="s">
        <v>418</v>
      </c>
      <c r="I119" s="54">
        <v>3000</v>
      </c>
      <c r="J119" s="54">
        <v>3000</v>
      </c>
      <c r="K119" s="54">
        <v>3000</v>
      </c>
      <c r="L119" s="54"/>
      <c r="M119" s="54"/>
      <c r="N119" s="54"/>
      <c r="O119" s="54"/>
      <c r="P119" s="54"/>
      <c r="Q119" s="54"/>
      <c r="R119" s="54"/>
      <c r="S119" s="54"/>
      <c r="T119" s="54"/>
      <c r="U119" s="54"/>
      <c r="V119" s="54"/>
      <c r="W119" s="54"/>
    </row>
    <row customHeight="1" ht="32.914306640625">
      <c r="A120" s="52" t="s">
        <v>396</v>
      </c>
      <c r="B120" s="53" t="s">
        <v>500</v>
      </c>
      <c r="C120" s="52" t="s">
        <v>499</v>
      </c>
      <c r="D120" s="52" t="s">
        <v>64</v>
      </c>
      <c r="E120" s="52" t="s">
        <v>135</v>
      </c>
      <c r="F120" s="52" t="s">
        <v>432</v>
      </c>
      <c r="G120" s="52" t="s">
        <v>250</v>
      </c>
      <c r="H120" s="52" t="s">
        <v>251</v>
      </c>
      <c r="I120" s="54">
        <v>15000</v>
      </c>
      <c r="J120" s="54">
        <v>15000</v>
      </c>
      <c r="K120" s="54">
        <v>15000</v>
      </c>
      <c r="L120" s="54"/>
      <c r="M120" s="54"/>
      <c r="N120" s="54"/>
      <c r="O120" s="54"/>
      <c r="P120" s="54"/>
      <c r="Q120" s="54"/>
      <c r="R120" s="54"/>
      <c r="S120" s="54"/>
      <c r="T120" s="54"/>
      <c r="U120" s="54"/>
      <c r="V120" s="54"/>
      <c r="W120" s="54"/>
    </row>
    <row customHeight="1" ht="32.914306640625">
      <c r="A121" s="52" t="s">
        <v>396</v>
      </c>
      <c r="B121" s="53" t="s">
        <v>500</v>
      </c>
      <c r="C121" s="52" t="s">
        <v>499</v>
      </c>
      <c r="D121" s="52" t="s">
        <v>64</v>
      </c>
      <c r="E121" s="52" t="s">
        <v>135</v>
      </c>
      <c r="F121" s="52" t="s">
        <v>432</v>
      </c>
      <c r="G121" s="52" t="s">
        <v>252</v>
      </c>
      <c r="H121" s="52" t="s">
        <v>253</v>
      </c>
      <c r="I121" s="54">
        <v>50000</v>
      </c>
      <c r="J121" s="54">
        <v>50000</v>
      </c>
      <c r="K121" s="54">
        <v>50000</v>
      </c>
      <c r="L121" s="54"/>
      <c r="M121" s="54"/>
      <c r="N121" s="54"/>
      <c r="O121" s="54"/>
      <c r="P121" s="54"/>
      <c r="Q121" s="54"/>
      <c r="R121" s="54"/>
      <c r="S121" s="54"/>
      <c r="T121" s="54"/>
      <c r="U121" s="54"/>
      <c r="V121" s="54"/>
      <c r="W121" s="54"/>
    </row>
    <row customHeight="1" ht="32.914306640625">
      <c r="A122" s="52" t="s">
        <v>396</v>
      </c>
      <c r="B122" s="53" t="s">
        <v>500</v>
      </c>
      <c r="C122" s="52" t="s">
        <v>499</v>
      </c>
      <c r="D122" s="52" t="s">
        <v>64</v>
      </c>
      <c r="E122" s="52" t="s">
        <v>135</v>
      </c>
      <c r="F122" s="52" t="s">
        <v>432</v>
      </c>
      <c r="G122" s="52" t="s">
        <v>315</v>
      </c>
      <c r="H122" s="52" t="s">
        <v>316</v>
      </c>
      <c r="I122" s="54">
        <v>21600</v>
      </c>
      <c r="J122" s="54">
        <v>21600</v>
      </c>
      <c r="K122" s="54">
        <v>21600</v>
      </c>
      <c r="L122" s="54"/>
      <c r="M122" s="54"/>
      <c r="N122" s="54"/>
      <c r="O122" s="54"/>
      <c r="P122" s="54"/>
      <c r="Q122" s="54"/>
      <c r="R122" s="54"/>
      <c r="S122" s="54"/>
      <c r="T122" s="54"/>
      <c r="U122" s="54"/>
      <c r="V122" s="54"/>
      <c r="W122" s="54"/>
    </row>
    <row customHeight="1" ht="32.914306640625">
      <c r="A123" s="52" t="s">
        <v>396</v>
      </c>
      <c r="B123" s="53" t="s">
        <v>500</v>
      </c>
      <c r="C123" s="52" t="s">
        <v>499</v>
      </c>
      <c r="D123" s="52" t="s">
        <v>64</v>
      </c>
      <c r="E123" s="52" t="s">
        <v>135</v>
      </c>
      <c r="F123" s="52" t="s">
        <v>432</v>
      </c>
      <c r="G123" s="52" t="s">
        <v>254</v>
      </c>
      <c r="H123" s="52" t="s">
        <v>255</v>
      </c>
      <c r="I123" s="54">
        <v>128000</v>
      </c>
      <c r="J123" s="54">
        <v>128000</v>
      </c>
      <c r="K123" s="54">
        <v>128000</v>
      </c>
      <c r="L123" s="54"/>
      <c r="M123" s="54"/>
      <c r="N123" s="54"/>
      <c r="O123" s="54"/>
      <c r="P123" s="54"/>
      <c r="Q123" s="54"/>
      <c r="R123" s="54"/>
      <c r="S123" s="54"/>
      <c r="T123" s="54"/>
      <c r="U123" s="54"/>
      <c r="V123" s="54"/>
      <c r="W123" s="54"/>
    </row>
    <row customHeight="1" ht="32.914306640625">
      <c r="A124" s="52" t="s">
        <v>396</v>
      </c>
      <c r="B124" s="53" t="s">
        <v>500</v>
      </c>
      <c r="C124" s="52" t="s">
        <v>499</v>
      </c>
      <c r="D124" s="52" t="s">
        <v>64</v>
      </c>
      <c r="E124" s="52" t="s">
        <v>135</v>
      </c>
      <c r="F124" s="52" t="s">
        <v>432</v>
      </c>
      <c r="G124" s="52" t="s">
        <v>256</v>
      </c>
      <c r="H124" s="52" t="s">
        <v>257</v>
      </c>
      <c r="I124" s="54">
        <v>50000</v>
      </c>
      <c r="J124" s="54">
        <v>50000</v>
      </c>
      <c r="K124" s="54">
        <v>50000</v>
      </c>
      <c r="L124" s="54"/>
      <c r="M124" s="54"/>
      <c r="N124" s="54"/>
      <c r="O124" s="54"/>
      <c r="P124" s="54"/>
      <c r="Q124" s="54"/>
      <c r="R124" s="54"/>
      <c r="S124" s="54"/>
      <c r="T124" s="54"/>
      <c r="U124" s="54"/>
      <c r="V124" s="54"/>
      <c r="W124" s="54"/>
    </row>
    <row customHeight="1" ht="32.914306640625">
      <c r="A125" s="52" t="s">
        <v>396</v>
      </c>
      <c r="B125" s="53" t="s">
        <v>500</v>
      </c>
      <c r="C125" s="52" t="s">
        <v>499</v>
      </c>
      <c r="D125" s="52" t="s">
        <v>64</v>
      </c>
      <c r="E125" s="52" t="s">
        <v>135</v>
      </c>
      <c r="F125" s="52" t="s">
        <v>432</v>
      </c>
      <c r="G125" s="52" t="s">
        <v>349</v>
      </c>
      <c r="H125" s="52" t="s">
        <v>350</v>
      </c>
      <c r="I125" s="54">
        <v>468400</v>
      </c>
      <c r="J125" s="54">
        <v>468400</v>
      </c>
      <c r="K125" s="54">
        <v>468400</v>
      </c>
      <c r="L125" s="54"/>
      <c r="M125" s="54"/>
      <c r="N125" s="54"/>
      <c r="O125" s="54"/>
      <c r="P125" s="54"/>
      <c r="Q125" s="54"/>
      <c r="R125" s="54"/>
      <c r="S125" s="54"/>
      <c r="T125" s="54"/>
      <c r="U125" s="54"/>
      <c r="V125" s="54"/>
      <c r="W125" s="54"/>
    </row>
    <row customHeight="1" ht="32.914306640625">
      <c r="A126" s="52" t="s">
        <v>396</v>
      </c>
      <c r="B126" s="53" t="s">
        <v>500</v>
      </c>
      <c r="C126" s="52" t="s">
        <v>499</v>
      </c>
      <c r="D126" s="52" t="s">
        <v>64</v>
      </c>
      <c r="E126" s="52" t="s">
        <v>135</v>
      </c>
      <c r="F126" s="52" t="s">
        <v>432</v>
      </c>
      <c r="G126" s="52" t="s">
        <v>266</v>
      </c>
      <c r="H126" s="52" t="s">
        <v>267</v>
      </c>
      <c r="I126" s="54">
        <v>614000</v>
      </c>
      <c r="J126" s="54">
        <v>614000</v>
      </c>
      <c r="K126" s="54">
        <v>614000</v>
      </c>
      <c r="L126" s="54"/>
      <c r="M126" s="54"/>
      <c r="N126" s="54"/>
      <c r="O126" s="54"/>
      <c r="P126" s="54"/>
      <c r="Q126" s="54"/>
      <c r="R126" s="54"/>
      <c r="S126" s="54"/>
      <c r="T126" s="54"/>
      <c r="U126" s="54"/>
      <c r="V126" s="54"/>
      <c r="W126" s="54"/>
    </row>
    <row customHeight="1" ht="32.914306640625">
      <c r="A127" s="52"/>
      <c r="B127" s="52"/>
      <c r="C127" s="52" t="s">
        <v>501</v>
      </c>
      <c r="D127" s="52"/>
      <c r="E127" s="52"/>
      <c r="F127" s="52"/>
      <c r="G127" s="52"/>
      <c r="H127" s="52"/>
      <c r="I127" s="54">
        <v>1120600</v>
      </c>
      <c r="J127" s="54">
        <v>1120600</v>
      </c>
      <c r="K127" s="54">
        <v>1120600</v>
      </c>
      <c r="L127" s="54"/>
      <c r="M127" s="54"/>
      <c r="N127" s="54"/>
      <c r="O127" s="54"/>
      <c r="P127" s="54"/>
      <c r="Q127" s="54"/>
      <c r="R127" s="54"/>
      <c r="S127" s="54"/>
      <c r="T127" s="54"/>
      <c r="U127" s="54"/>
      <c r="V127" s="54"/>
      <c r="W127" s="54"/>
    </row>
    <row customHeight="1" ht="32.914306640625">
      <c r="A128" s="52" t="s">
        <v>396</v>
      </c>
      <c r="B128" s="53" t="s">
        <v>502</v>
      </c>
      <c r="C128" s="52" t="s">
        <v>501</v>
      </c>
      <c r="D128" s="52" t="s">
        <v>64</v>
      </c>
      <c r="E128" s="52" t="s">
        <v>135</v>
      </c>
      <c r="F128" s="52" t="s">
        <v>432</v>
      </c>
      <c r="G128" s="52" t="s">
        <v>503</v>
      </c>
      <c r="H128" s="52" t="s">
        <v>88</v>
      </c>
      <c r="I128" s="54">
        <v>1120600</v>
      </c>
      <c r="J128" s="54">
        <v>1120600</v>
      </c>
      <c r="K128" s="54">
        <v>1120600</v>
      </c>
      <c r="L128" s="54"/>
      <c r="M128" s="54"/>
      <c r="N128" s="54"/>
      <c r="O128" s="54"/>
      <c r="P128" s="54"/>
      <c r="Q128" s="54"/>
      <c r="R128" s="54"/>
      <c r="S128" s="54"/>
      <c r="T128" s="54"/>
      <c r="U128" s="54"/>
      <c r="V128" s="54"/>
      <c r="W128" s="54"/>
    </row>
    <row customHeight="1" ht="32.914306640625">
      <c r="A129" s="52"/>
      <c r="B129" s="52"/>
      <c r="C129" s="52" t="s">
        <v>504</v>
      </c>
      <c r="D129" s="52"/>
      <c r="E129" s="52"/>
      <c r="F129" s="52"/>
      <c r="G129" s="52"/>
      <c r="H129" s="52"/>
      <c r="I129" s="54">
        <v>200000</v>
      </c>
      <c r="J129" s="54">
        <v>200000</v>
      </c>
      <c r="K129" s="54">
        <v>200000</v>
      </c>
      <c r="L129" s="54"/>
      <c r="M129" s="54"/>
      <c r="N129" s="54"/>
      <c r="O129" s="54"/>
      <c r="P129" s="54"/>
      <c r="Q129" s="54"/>
      <c r="R129" s="54"/>
      <c r="S129" s="54"/>
      <c r="T129" s="54"/>
      <c r="U129" s="54"/>
      <c r="V129" s="54"/>
      <c r="W129" s="54"/>
    </row>
    <row customHeight="1" ht="32.914306640625">
      <c r="A130" s="52" t="s">
        <v>396</v>
      </c>
      <c r="B130" s="53" t="s">
        <v>505</v>
      </c>
      <c r="C130" s="52" t="s">
        <v>504</v>
      </c>
      <c r="D130" s="52" t="s">
        <v>64</v>
      </c>
      <c r="E130" s="52" t="s">
        <v>134</v>
      </c>
      <c r="F130" s="52" t="s">
        <v>496</v>
      </c>
      <c r="G130" s="52" t="s">
        <v>417</v>
      </c>
      <c r="H130" s="52" t="s">
        <v>418</v>
      </c>
      <c r="I130" s="54">
        <v>50000</v>
      </c>
      <c r="J130" s="54">
        <v>50000</v>
      </c>
      <c r="K130" s="54">
        <v>50000</v>
      </c>
      <c r="L130" s="54"/>
      <c r="M130" s="54"/>
      <c r="N130" s="54"/>
      <c r="O130" s="54"/>
      <c r="P130" s="54"/>
      <c r="Q130" s="54"/>
      <c r="R130" s="54"/>
      <c r="S130" s="54"/>
      <c r="T130" s="54"/>
      <c r="U130" s="54"/>
      <c r="V130" s="54"/>
      <c r="W130" s="54"/>
    </row>
    <row customHeight="1" ht="32.914306640625">
      <c r="A131" s="52" t="s">
        <v>396</v>
      </c>
      <c r="B131" s="53" t="s">
        <v>505</v>
      </c>
      <c r="C131" s="52" t="s">
        <v>504</v>
      </c>
      <c r="D131" s="52" t="s">
        <v>64</v>
      </c>
      <c r="E131" s="52" t="s">
        <v>134</v>
      </c>
      <c r="F131" s="52" t="s">
        <v>496</v>
      </c>
      <c r="G131" s="52" t="s">
        <v>266</v>
      </c>
      <c r="H131" s="52" t="s">
        <v>267</v>
      </c>
      <c r="I131" s="54">
        <v>150000</v>
      </c>
      <c r="J131" s="54">
        <v>150000</v>
      </c>
      <c r="K131" s="54">
        <v>150000</v>
      </c>
      <c r="L131" s="54"/>
      <c r="M131" s="54"/>
      <c r="N131" s="54"/>
      <c r="O131" s="54"/>
      <c r="P131" s="54"/>
      <c r="Q131" s="54"/>
      <c r="R131" s="54"/>
      <c r="S131" s="54"/>
      <c r="T131" s="54"/>
      <c r="U131" s="54"/>
      <c r="V131" s="54"/>
      <c r="W131" s="54"/>
    </row>
    <row customHeight="1" ht="32.914306640625">
      <c r="A132" s="52"/>
      <c r="B132" s="52"/>
      <c r="C132" s="52" t="s">
        <v>506</v>
      </c>
      <c r="D132" s="52"/>
      <c r="E132" s="52"/>
      <c r="F132" s="52"/>
      <c r="G132" s="52"/>
      <c r="H132" s="52"/>
      <c r="I132" s="54">
        <v>130000</v>
      </c>
      <c r="J132" s="54">
        <v>130000</v>
      </c>
      <c r="K132" s="54">
        <v>130000</v>
      </c>
      <c r="L132" s="54"/>
      <c r="M132" s="54"/>
      <c r="N132" s="54"/>
      <c r="O132" s="54"/>
      <c r="P132" s="54"/>
      <c r="Q132" s="54"/>
      <c r="R132" s="54"/>
      <c r="S132" s="54"/>
      <c r="T132" s="54"/>
      <c r="U132" s="54"/>
      <c r="V132" s="54"/>
      <c r="W132" s="54"/>
    </row>
    <row customHeight="1" ht="32.914306640625">
      <c r="A133" s="52" t="s">
        <v>396</v>
      </c>
      <c r="B133" s="53" t="s">
        <v>507</v>
      </c>
      <c r="C133" s="52" t="s">
        <v>506</v>
      </c>
      <c r="D133" s="52" t="s">
        <v>64</v>
      </c>
      <c r="E133" s="52" t="s">
        <v>129</v>
      </c>
      <c r="F133" s="52" t="s">
        <v>454</v>
      </c>
      <c r="G133" s="52" t="s">
        <v>266</v>
      </c>
      <c r="H133" s="52" t="s">
        <v>267</v>
      </c>
      <c r="I133" s="54">
        <v>130000</v>
      </c>
      <c r="J133" s="54">
        <v>130000</v>
      </c>
      <c r="K133" s="54">
        <v>130000</v>
      </c>
      <c r="L133" s="54"/>
      <c r="M133" s="54"/>
      <c r="N133" s="54"/>
      <c r="O133" s="54"/>
      <c r="P133" s="54"/>
      <c r="Q133" s="54"/>
      <c r="R133" s="54"/>
      <c r="S133" s="54"/>
      <c r="T133" s="54"/>
      <c r="U133" s="54"/>
      <c r="V133" s="54"/>
      <c r="W133" s="54"/>
    </row>
    <row customHeight="1" ht="32.914306640625">
      <c r="A134" s="52"/>
      <c r="B134" s="52"/>
      <c r="C134" s="52" t="s">
        <v>508</v>
      </c>
      <c r="D134" s="52"/>
      <c r="E134" s="52"/>
      <c r="F134" s="52"/>
      <c r="G134" s="52"/>
      <c r="H134" s="52"/>
      <c r="I134" s="54">
        <v>30000</v>
      </c>
      <c r="J134" s="54">
        <v>30000</v>
      </c>
      <c r="K134" s="54">
        <v>30000</v>
      </c>
      <c r="L134" s="54"/>
      <c r="M134" s="54"/>
      <c r="N134" s="54"/>
      <c r="O134" s="54"/>
      <c r="P134" s="54"/>
      <c r="Q134" s="54"/>
      <c r="R134" s="54"/>
      <c r="S134" s="54"/>
      <c r="T134" s="54"/>
      <c r="U134" s="54"/>
      <c r="V134" s="54"/>
      <c r="W134" s="54"/>
    </row>
    <row customHeight="1" ht="32.914306640625">
      <c r="A135" s="52" t="s">
        <v>396</v>
      </c>
      <c r="B135" s="53" t="s">
        <v>509</v>
      </c>
      <c r="C135" s="52" t="s">
        <v>508</v>
      </c>
      <c r="D135" s="52" t="s">
        <v>64</v>
      </c>
      <c r="E135" s="52" t="s">
        <v>137</v>
      </c>
      <c r="F135" s="52" t="s">
        <v>425</v>
      </c>
      <c r="G135" s="52" t="s">
        <v>266</v>
      </c>
      <c r="H135" s="52" t="s">
        <v>267</v>
      </c>
      <c r="I135" s="54">
        <v>30000</v>
      </c>
      <c r="J135" s="54">
        <v>30000</v>
      </c>
      <c r="K135" s="54">
        <v>30000</v>
      </c>
      <c r="L135" s="54"/>
      <c r="M135" s="54"/>
      <c r="N135" s="54"/>
      <c r="O135" s="54"/>
      <c r="P135" s="54"/>
      <c r="Q135" s="54"/>
      <c r="R135" s="54"/>
      <c r="S135" s="54"/>
      <c r="T135" s="54"/>
      <c r="U135" s="54"/>
      <c r="V135" s="54"/>
      <c r="W135" s="54"/>
    </row>
    <row customHeight="1" ht="32.914306640625">
      <c r="A136" s="52"/>
      <c r="B136" s="52"/>
      <c r="C136" s="52" t="s">
        <v>510</v>
      </c>
      <c r="D136" s="52"/>
      <c r="E136" s="52"/>
      <c r="F136" s="52"/>
      <c r="G136" s="52"/>
      <c r="H136" s="52"/>
      <c r="I136" s="54">
        <v>100000</v>
      </c>
      <c r="J136" s="54">
        <v>100000</v>
      </c>
      <c r="K136" s="54">
        <v>100000</v>
      </c>
      <c r="L136" s="54"/>
      <c r="M136" s="54"/>
      <c r="N136" s="54"/>
      <c r="O136" s="54"/>
      <c r="P136" s="54"/>
      <c r="Q136" s="54"/>
      <c r="R136" s="54"/>
      <c r="S136" s="54"/>
      <c r="T136" s="54"/>
      <c r="U136" s="54"/>
      <c r="V136" s="54"/>
      <c r="W136" s="54"/>
    </row>
    <row customHeight="1" ht="32.914306640625">
      <c r="A137" s="52" t="s">
        <v>396</v>
      </c>
      <c r="B137" s="53" t="s">
        <v>511</v>
      </c>
      <c r="C137" s="52" t="s">
        <v>510</v>
      </c>
      <c r="D137" s="52" t="s">
        <v>64</v>
      </c>
      <c r="E137" s="52" t="s">
        <v>137</v>
      </c>
      <c r="F137" s="52" t="s">
        <v>425</v>
      </c>
      <c r="G137" s="52" t="s">
        <v>349</v>
      </c>
      <c r="H137" s="52" t="s">
        <v>350</v>
      </c>
      <c r="I137" s="54">
        <v>65200</v>
      </c>
      <c r="J137" s="54">
        <v>65200</v>
      </c>
      <c r="K137" s="54">
        <v>65200</v>
      </c>
      <c r="L137" s="54"/>
      <c r="M137" s="54"/>
      <c r="N137" s="54"/>
      <c r="O137" s="54"/>
      <c r="P137" s="54"/>
      <c r="Q137" s="54"/>
      <c r="R137" s="54"/>
      <c r="S137" s="54"/>
      <c r="T137" s="54"/>
      <c r="U137" s="54"/>
      <c r="V137" s="54"/>
      <c r="W137" s="54"/>
    </row>
    <row customHeight="1" ht="32.914306640625">
      <c r="A138" s="52" t="s">
        <v>396</v>
      </c>
      <c r="B138" s="53" t="s">
        <v>511</v>
      </c>
      <c r="C138" s="52" t="s">
        <v>510</v>
      </c>
      <c r="D138" s="52" t="s">
        <v>64</v>
      </c>
      <c r="E138" s="52" t="s">
        <v>137</v>
      </c>
      <c r="F138" s="52" t="s">
        <v>425</v>
      </c>
      <c r="G138" s="52" t="s">
        <v>266</v>
      </c>
      <c r="H138" s="52" t="s">
        <v>267</v>
      </c>
      <c r="I138" s="54">
        <v>34800</v>
      </c>
      <c r="J138" s="54">
        <v>34800</v>
      </c>
      <c r="K138" s="54">
        <v>34800</v>
      </c>
      <c r="L138" s="54"/>
      <c r="M138" s="54"/>
      <c r="N138" s="54"/>
      <c r="O138" s="54"/>
      <c r="P138" s="54"/>
      <c r="Q138" s="54"/>
      <c r="R138" s="54"/>
      <c r="S138" s="54"/>
      <c r="T138" s="54"/>
      <c r="U138" s="54"/>
      <c r="V138" s="54"/>
      <c r="W138" s="54"/>
    </row>
    <row customHeight="1" ht="32.914306640625">
      <c r="A139" s="52"/>
      <c r="B139" s="52"/>
      <c r="C139" s="52" t="s">
        <v>512</v>
      </c>
      <c r="D139" s="52"/>
      <c r="E139" s="52"/>
      <c r="F139" s="52"/>
      <c r="G139" s="52"/>
      <c r="H139" s="52"/>
      <c r="I139" s="54">
        <v>300000</v>
      </c>
      <c r="J139" s="54">
        <v>300000</v>
      </c>
      <c r="K139" s="54">
        <v>300000</v>
      </c>
      <c r="L139" s="54"/>
      <c r="M139" s="54"/>
      <c r="N139" s="54"/>
      <c r="O139" s="54"/>
      <c r="P139" s="54"/>
      <c r="Q139" s="54"/>
      <c r="R139" s="54"/>
      <c r="S139" s="54"/>
      <c r="T139" s="54"/>
      <c r="U139" s="54"/>
      <c r="V139" s="54"/>
      <c r="W139" s="54"/>
    </row>
    <row customHeight="1" ht="32.914306640625">
      <c r="A140" s="52" t="s">
        <v>396</v>
      </c>
      <c r="B140" s="53" t="s">
        <v>513</v>
      </c>
      <c r="C140" s="52" t="s">
        <v>512</v>
      </c>
      <c r="D140" s="52" t="s">
        <v>64</v>
      </c>
      <c r="E140" s="52" t="s">
        <v>137</v>
      </c>
      <c r="F140" s="52" t="s">
        <v>425</v>
      </c>
      <c r="G140" s="52" t="s">
        <v>266</v>
      </c>
      <c r="H140" s="52" t="s">
        <v>267</v>
      </c>
      <c r="I140" s="54">
        <v>300000</v>
      </c>
      <c r="J140" s="54">
        <v>300000</v>
      </c>
      <c r="K140" s="54">
        <v>300000</v>
      </c>
      <c r="L140" s="54"/>
      <c r="M140" s="54"/>
      <c r="N140" s="54"/>
      <c r="O140" s="54"/>
      <c r="P140" s="54"/>
      <c r="Q140" s="54"/>
      <c r="R140" s="54"/>
      <c r="S140" s="54"/>
      <c r="T140" s="54"/>
      <c r="U140" s="54"/>
      <c r="V140" s="54"/>
      <c r="W140" s="54"/>
    </row>
    <row customHeight="1" ht="32.914306640625">
      <c r="A141" s="52"/>
      <c r="B141" s="52"/>
      <c r="C141" s="52" t="s">
        <v>514</v>
      </c>
      <c r="D141" s="52"/>
      <c r="E141" s="52"/>
      <c r="F141" s="52"/>
      <c r="G141" s="52"/>
      <c r="H141" s="52"/>
      <c r="I141" s="54">
        <v>500000</v>
      </c>
      <c r="J141" s="54">
        <v>500000</v>
      </c>
      <c r="K141" s="54">
        <v>500000</v>
      </c>
      <c r="L141" s="54"/>
      <c r="M141" s="54"/>
      <c r="N141" s="54"/>
      <c r="O141" s="54"/>
      <c r="P141" s="54"/>
      <c r="Q141" s="54"/>
      <c r="R141" s="54"/>
      <c r="S141" s="54"/>
      <c r="T141" s="54"/>
      <c r="U141" s="54"/>
      <c r="V141" s="54"/>
      <c r="W141" s="54"/>
    </row>
    <row customHeight="1" ht="32.914306640625">
      <c r="A142" s="52" t="s">
        <v>400</v>
      </c>
      <c r="B142" s="53" t="s">
        <v>515</v>
      </c>
      <c r="C142" s="52" t="s">
        <v>514</v>
      </c>
      <c r="D142" s="52" t="s">
        <v>64</v>
      </c>
      <c r="E142" s="52" t="s">
        <v>133</v>
      </c>
      <c r="F142" s="52" t="s">
        <v>485</v>
      </c>
      <c r="G142" s="52" t="s">
        <v>266</v>
      </c>
      <c r="H142" s="52" t="s">
        <v>267</v>
      </c>
      <c r="I142" s="54">
        <v>500000</v>
      </c>
      <c r="J142" s="54">
        <v>500000</v>
      </c>
      <c r="K142" s="54">
        <v>500000</v>
      </c>
      <c r="L142" s="54"/>
      <c r="M142" s="54"/>
      <c r="N142" s="54"/>
      <c r="O142" s="54"/>
      <c r="P142" s="54"/>
      <c r="Q142" s="54"/>
      <c r="R142" s="54"/>
      <c r="S142" s="54"/>
      <c r="T142" s="54"/>
      <c r="U142" s="54"/>
      <c r="V142" s="54"/>
      <c r="W142" s="54"/>
    </row>
    <row customHeight="1" ht="32.914306640625">
      <c r="A143" s="52"/>
      <c r="B143" s="52"/>
      <c r="C143" s="52" t="s">
        <v>516</v>
      </c>
      <c r="D143" s="52"/>
      <c r="E143" s="52"/>
      <c r="F143" s="52"/>
      <c r="G143" s="52"/>
      <c r="H143" s="52"/>
      <c r="I143" s="54">
        <v>718440.8</v>
      </c>
      <c r="J143" s="54">
        <v>718440.8</v>
      </c>
      <c r="K143" s="54">
        <v>718440.8</v>
      </c>
      <c r="L143" s="54"/>
      <c r="M143" s="54"/>
      <c r="N143" s="54"/>
      <c r="O143" s="54"/>
      <c r="P143" s="54"/>
      <c r="Q143" s="54"/>
      <c r="R143" s="54"/>
      <c r="S143" s="54"/>
      <c r="T143" s="54"/>
      <c r="U143" s="54"/>
      <c r="V143" s="54"/>
      <c r="W143" s="54"/>
    </row>
    <row customHeight="1" ht="32.914306640625">
      <c r="A144" s="52" t="s">
        <v>400</v>
      </c>
      <c r="B144" s="53" t="s">
        <v>517</v>
      </c>
      <c r="C144" s="52" t="s">
        <v>516</v>
      </c>
      <c r="D144" s="52" t="s">
        <v>64</v>
      </c>
      <c r="E144" s="52" t="s">
        <v>139</v>
      </c>
      <c r="F144" s="52" t="s">
        <v>410</v>
      </c>
      <c r="G144" s="52" t="s">
        <v>266</v>
      </c>
      <c r="H144" s="52" t="s">
        <v>267</v>
      </c>
      <c r="I144" s="54">
        <v>718440.8</v>
      </c>
      <c r="J144" s="54">
        <v>718440.8</v>
      </c>
      <c r="K144" s="54">
        <v>718440.8</v>
      </c>
      <c r="L144" s="54"/>
      <c r="M144" s="54"/>
      <c r="N144" s="54"/>
      <c r="O144" s="54"/>
      <c r="P144" s="54"/>
      <c r="Q144" s="54"/>
      <c r="R144" s="54"/>
      <c r="S144" s="54"/>
      <c r="T144" s="54"/>
      <c r="U144" s="54"/>
      <c r="V144" s="54"/>
      <c r="W144" s="54"/>
    </row>
    <row customHeight="1" ht="32.914306640625">
      <c r="A145" s="52"/>
      <c r="B145" s="52"/>
      <c r="C145" s="52" t="s">
        <v>518</v>
      </c>
      <c r="D145" s="52"/>
      <c r="E145" s="52"/>
      <c r="F145" s="52"/>
      <c r="G145" s="52"/>
      <c r="H145" s="52"/>
      <c r="I145" s="54">
        <v>2980000</v>
      </c>
      <c r="J145" s="54">
        <v>2980000</v>
      </c>
      <c r="K145" s="54">
        <v>2980000</v>
      </c>
      <c r="L145" s="54"/>
      <c r="M145" s="54"/>
      <c r="N145" s="54"/>
      <c r="O145" s="54"/>
      <c r="P145" s="54"/>
      <c r="Q145" s="54"/>
      <c r="R145" s="54"/>
      <c r="S145" s="54"/>
      <c r="T145" s="54"/>
      <c r="U145" s="54"/>
      <c r="V145" s="54"/>
      <c r="W145" s="54"/>
    </row>
    <row customHeight="1" ht="32.914306640625">
      <c r="A146" s="52" t="s">
        <v>396</v>
      </c>
      <c r="B146" s="53" t="s">
        <v>519</v>
      </c>
      <c r="C146" s="52" t="s">
        <v>518</v>
      </c>
      <c r="D146" s="52" t="s">
        <v>64</v>
      </c>
      <c r="E146" s="52" t="s">
        <v>146</v>
      </c>
      <c r="F146" s="52" t="s">
        <v>520</v>
      </c>
      <c r="G146" s="52" t="s">
        <v>503</v>
      </c>
      <c r="H146" s="52" t="s">
        <v>88</v>
      </c>
      <c r="I146" s="54">
        <v>2980000</v>
      </c>
      <c r="J146" s="54">
        <v>2980000</v>
      </c>
      <c r="K146" s="54">
        <v>2980000</v>
      </c>
      <c r="L146" s="54"/>
      <c r="M146" s="54"/>
      <c r="N146" s="54"/>
      <c r="O146" s="54"/>
      <c r="P146" s="54"/>
      <c r="Q146" s="54"/>
      <c r="R146" s="54"/>
      <c r="S146" s="54"/>
      <c r="T146" s="54"/>
      <c r="U146" s="54"/>
      <c r="V146" s="54"/>
      <c r="W146" s="54"/>
    </row>
    <row customHeight="1" ht="32.914306640625">
      <c r="A147" s="52"/>
      <c r="B147" s="52"/>
      <c r="C147" s="52" t="s">
        <v>521</v>
      </c>
      <c r="D147" s="52"/>
      <c r="E147" s="52"/>
      <c r="F147" s="52"/>
      <c r="G147" s="52"/>
      <c r="H147" s="52"/>
      <c r="I147" s="54">
        <v>8744400</v>
      </c>
      <c r="J147" s="54"/>
      <c r="K147" s="54"/>
      <c r="L147" s="54"/>
      <c r="M147" s="54"/>
      <c r="N147" s="54">
        <v>8744400</v>
      </c>
      <c r="O147" s="54"/>
      <c r="P147" s="54"/>
      <c r="Q147" s="54"/>
      <c r="R147" s="54"/>
      <c r="S147" s="54"/>
      <c r="T147" s="54"/>
      <c r="U147" s="54"/>
      <c r="V147" s="54"/>
      <c r="W147" s="54"/>
    </row>
    <row customHeight="1" ht="32.914306640625">
      <c r="A148" s="52" t="s">
        <v>396</v>
      </c>
      <c r="B148" s="53" t="s">
        <v>522</v>
      </c>
      <c r="C148" s="52" t="s">
        <v>521</v>
      </c>
      <c r="D148" s="52" t="s">
        <v>69</v>
      </c>
      <c r="E148" s="52" t="s">
        <v>116</v>
      </c>
      <c r="F148" s="52" t="s">
        <v>463</v>
      </c>
      <c r="G148" s="52" t="s">
        <v>466</v>
      </c>
      <c r="H148" s="52" t="s">
        <v>439</v>
      </c>
      <c r="I148" s="54">
        <v>1065000</v>
      </c>
      <c r="J148" s="54"/>
      <c r="K148" s="54"/>
      <c r="L148" s="54"/>
      <c r="M148" s="54"/>
      <c r="N148" s="54">
        <v>1065000</v>
      </c>
      <c r="O148" s="54"/>
      <c r="P148" s="54"/>
      <c r="Q148" s="54"/>
      <c r="R148" s="54"/>
      <c r="S148" s="54"/>
      <c r="T148" s="54"/>
      <c r="U148" s="54"/>
      <c r="V148" s="54"/>
      <c r="W148" s="54"/>
    </row>
    <row customHeight="1" ht="32.914306640625">
      <c r="A149" s="52" t="s">
        <v>396</v>
      </c>
      <c r="B149" s="53" t="s">
        <v>522</v>
      </c>
      <c r="C149" s="52" t="s">
        <v>521</v>
      </c>
      <c r="D149" s="52" t="s">
        <v>69</v>
      </c>
      <c r="E149" s="52" t="s">
        <v>116</v>
      </c>
      <c r="F149" s="52" t="s">
        <v>463</v>
      </c>
      <c r="G149" s="52" t="s">
        <v>467</v>
      </c>
      <c r="H149" s="52" t="s">
        <v>468</v>
      </c>
      <c r="I149" s="54">
        <v>7679400</v>
      </c>
      <c r="J149" s="54"/>
      <c r="K149" s="54"/>
      <c r="L149" s="54"/>
      <c r="M149" s="54"/>
      <c r="N149" s="54">
        <v>7679400</v>
      </c>
      <c r="O149" s="54"/>
      <c r="P149" s="54"/>
      <c r="Q149" s="54"/>
      <c r="R149" s="54"/>
      <c r="S149" s="54"/>
      <c r="T149" s="54"/>
      <c r="U149" s="54"/>
      <c r="V149" s="54"/>
      <c r="W149" s="54"/>
    </row>
    <row customHeight="1" ht="32.914306640625">
      <c r="A150" s="52"/>
      <c r="B150" s="52"/>
      <c r="C150" s="52" t="s">
        <v>523</v>
      </c>
      <c r="D150" s="52"/>
      <c r="E150" s="52"/>
      <c r="F150" s="52"/>
      <c r="G150" s="52"/>
      <c r="H150" s="52"/>
      <c r="I150" s="54">
        <v>17100</v>
      </c>
      <c r="J150" s="54">
        <v>17100</v>
      </c>
      <c r="K150" s="54">
        <v>17100</v>
      </c>
      <c r="L150" s="54"/>
      <c r="M150" s="54"/>
      <c r="N150" s="54"/>
      <c r="O150" s="54"/>
      <c r="P150" s="54"/>
      <c r="Q150" s="54"/>
      <c r="R150" s="54"/>
      <c r="S150" s="54"/>
      <c r="T150" s="54"/>
      <c r="U150" s="54"/>
      <c r="V150" s="54"/>
      <c r="W150" s="54"/>
    </row>
    <row customHeight="1" ht="32.914306640625">
      <c r="A151" s="52" t="s">
        <v>400</v>
      </c>
      <c r="B151" s="53" t="s">
        <v>524</v>
      </c>
      <c r="C151" s="52" t="s">
        <v>523</v>
      </c>
      <c r="D151" s="52" t="s">
        <v>71</v>
      </c>
      <c r="E151" s="52" t="s">
        <v>135</v>
      </c>
      <c r="F151" s="52" t="s">
        <v>432</v>
      </c>
      <c r="G151" s="52" t="s">
        <v>349</v>
      </c>
      <c r="H151" s="52" t="s">
        <v>350</v>
      </c>
      <c r="I151" s="54">
        <v>17100</v>
      </c>
      <c r="J151" s="54">
        <v>17100</v>
      </c>
      <c r="K151" s="54">
        <v>17100</v>
      </c>
      <c r="L151" s="54"/>
      <c r="M151" s="54"/>
      <c r="N151" s="54"/>
      <c r="O151" s="54"/>
      <c r="P151" s="54"/>
      <c r="Q151" s="54"/>
      <c r="R151" s="54"/>
      <c r="S151" s="54"/>
      <c r="T151" s="54"/>
      <c r="U151" s="54"/>
      <c r="V151" s="54"/>
      <c r="W151" s="54"/>
    </row>
    <row customHeight="1" ht="32.914306640625">
      <c r="A152" s="52"/>
      <c r="B152" s="52"/>
      <c r="C152" s="52" t="s">
        <v>499</v>
      </c>
      <c r="D152" s="52"/>
      <c r="E152" s="52"/>
      <c r="F152" s="52"/>
      <c r="G152" s="52"/>
      <c r="H152" s="52"/>
      <c r="I152" s="54">
        <v>300000</v>
      </c>
      <c r="J152" s="54">
        <v>300000</v>
      </c>
      <c r="K152" s="54">
        <v>300000</v>
      </c>
      <c r="L152" s="54"/>
      <c r="M152" s="54"/>
      <c r="N152" s="54"/>
      <c r="O152" s="54"/>
      <c r="P152" s="54"/>
      <c r="Q152" s="54"/>
      <c r="R152" s="54"/>
      <c r="S152" s="54"/>
      <c r="T152" s="54"/>
      <c r="U152" s="54"/>
      <c r="V152" s="54"/>
      <c r="W152" s="54"/>
    </row>
    <row customHeight="1" ht="32.914306640625">
      <c r="A153" s="52" t="s">
        <v>400</v>
      </c>
      <c r="B153" s="53" t="s">
        <v>525</v>
      </c>
      <c r="C153" s="52" t="s">
        <v>499</v>
      </c>
      <c r="D153" s="52" t="s">
        <v>71</v>
      </c>
      <c r="E153" s="52" t="s">
        <v>137</v>
      </c>
      <c r="F153" s="52" t="s">
        <v>425</v>
      </c>
      <c r="G153" s="52" t="s">
        <v>349</v>
      </c>
      <c r="H153" s="52" t="s">
        <v>350</v>
      </c>
      <c r="I153" s="54">
        <v>240000</v>
      </c>
      <c r="J153" s="54">
        <v>240000</v>
      </c>
      <c r="K153" s="54">
        <v>240000</v>
      </c>
      <c r="L153" s="54"/>
      <c r="M153" s="54"/>
      <c r="N153" s="54"/>
      <c r="O153" s="54"/>
      <c r="P153" s="54"/>
      <c r="Q153" s="54"/>
      <c r="R153" s="54"/>
      <c r="S153" s="54"/>
      <c r="T153" s="54"/>
      <c r="U153" s="54"/>
      <c r="V153" s="54"/>
      <c r="W153" s="54"/>
    </row>
    <row customHeight="1" ht="32.914306640625">
      <c r="A154" s="52" t="s">
        <v>400</v>
      </c>
      <c r="B154" s="53" t="s">
        <v>525</v>
      </c>
      <c r="C154" s="52" t="s">
        <v>499</v>
      </c>
      <c r="D154" s="52" t="s">
        <v>71</v>
      </c>
      <c r="E154" s="52" t="s">
        <v>137</v>
      </c>
      <c r="F154" s="52" t="s">
        <v>425</v>
      </c>
      <c r="G154" s="52" t="s">
        <v>526</v>
      </c>
      <c r="H154" s="52" t="s">
        <v>527</v>
      </c>
      <c r="I154" s="54">
        <v>30000</v>
      </c>
      <c r="J154" s="54">
        <v>30000</v>
      </c>
      <c r="K154" s="54">
        <v>30000</v>
      </c>
      <c r="L154" s="54"/>
      <c r="M154" s="54"/>
      <c r="N154" s="54"/>
      <c r="O154" s="54"/>
      <c r="P154" s="54"/>
      <c r="Q154" s="54"/>
      <c r="R154" s="54"/>
      <c r="S154" s="54"/>
      <c r="T154" s="54"/>
      <c r="U154" s="54"/>
      <c r="V154" s="54"/>
      <c r="W154" s="54"/>
    </row>
    <row customHeight="1" ht="32.914306640625">
      <c r="A155" s="52" t="s">
        <v>400</v>
      </c>
      <c r="B155" s="53" t="s">
        <v>525</v>
      </c>
      <c r="C155" s="52" t="s">
        <v>499</v>
      </c>
      <c r="D155" s="52" t="s">
        <v>71</v>
      </c>
      <c r="E155" s="52" t="s">
        <v>137</v>
      </c>
      <c r="F155" s="52" t="s">
        <v>425</v>
      </c>
      <c r="G155" s="52" t="s">
        <v>246</v>
      </c>
      <c r="H155" s="52" t="s">
        <v>247</v>
      </c>
      <c r="I155" s="54">
        <v>30000</v>
      </c>
      <c r="J155" s="54">
        <v>30000</v>
      </c>
      <c r="K155" s="54">
        <v>30000</v>
      </c>
      <c r="L155" s="54"/>
      <c r="M155" s="54"/>
      <c r="N155" s="54"/>
      <c r="O155" s="54"/>
      <c r="P155" s="54"/>
      <c r="Q155" s="54"/>
      <c r="R155" s="54"/>
      <c r="S155" s="54"/>
      <c r="T155" s="54"/>
      <c r="U155" s="54"/>
      <c r="V155" s="54"/>
      <c r="W155" s="54"/>
    </row>
    <row customHeight="1" ht="32.914306640625">
      <c r="A156" s="52"/>
      <c r="B156" s="52"/>
      <c r="C156" s="52" t="s">
        <v>356</v>
      </c>
      <c r="D156" s="52"/>
      <c r="E156" s="52"/>
      <c r="F156" s="52"/>
      <c r="G156" s="52"/>
      <c r="H156" s="52"/>
      <c r="I156" s="54">
        <v>32286</v>
      </c>
      <c r="J156" s="54">
        <v>32286</v>
      </c>
      <c r="K156" s="54">
        <v>32286</v>
      </c>
      <c r="L156" s="54"/>
      <c r="M156" s="54"/>
      <c r="N156" s="54"/>
      <c r="O156" s="54"/>
      <c r="P156" s="54"/>
      <c r="Q156" s="54"/>
      <c r="R156" s="54"/>
      <c r="S156" s="54"/>
      <c r="T156" s="54"/>
      <c r="U156" s="54"/>
      <c r="V156" s="54"/>
      <c r="W156" s="54"/>
    </row>
    <row customHeight="1" ht="32.914306640625">
      <c r="A157" s="52" t="s">
        <v>400</v>
      </c>
      <c r="B157" s="53" t="s">
        <v>528</v>
      </c>
      <c r="C157" s="52" t="s">
        <v>356</v>
      </c>
      <c r="D157" s="52" t="s">
        <v>71</v>
      </c>
      <c r="E157" s="52" t="s">
        <v>104</v>
      </c>
      <c r="F157" s="52" t="s">
        <v>286</v>
      </c>
      <c r="G157" s="52" t="s">
        <v>226</v>
      </c>
      <c r="H157" s="52" t="s">
        <v>227</v>
      </c>
      <c r="I157" s="54">
        <v>32286</v>
      </c>
      <c r="J157" s="54">
        <v>32286</v>
      </c>
      <c r="K157" s="54">
        <v>32286</v>
      </c>
      <c r="L157" s="54"/>
      <c r="M157" s="54"/>
      <c r="N157" s="54"/>
      <c r="O157" s="54"/>
      <c r="P157" s="54"/>
      <c r="Q157" s="54"/>
      <c r="R157" s="54"/>
      <c r="S157" s="54"/>
      <c r="T157" s="54"/>
      <c r="U157" s="54"/>
      <c r="V157" s="54"/>
      <c r="W157" s="54"/>
    </row>
    <row customHeight="1" ht="32.914306640625">
      <c r="A158" s="52"/>
      <c r="B158" s="52"/>
      <c r="C158" s="52" t="s">
        <v>529</v>
      </c>
      <c r="D158" s="52"/>
      <c r="E158" s="52"/>
      <c r="F158" s="52"/>
      <c r="G158" s="52"/>
      <c r="H158" s="52"/>
      <c r="I158" s="54">
        <v>99920</v>
      </c>
      <c r="J158" s="54"/>
      <c r="K158" s="54"/>
      <c r="L158" s="54"/>
      <c r="M158" s="54"/>
      <c r="N158" s="54">
        <v>99920</v>
      </c>
      <c r="O158" s="54"/>
      <c r="P158" s="54"/>
      <c r="Q158" s="54"/>
      <c r="R158" s="54"/>
      <c r="S158" s="54"/>
      <c r="T158" s="54"/>
      <c r="U158" s="54"/>
      <c r="V158" s="54"/>
      <c r="W158" s="54"/>
    </row>
    <row customHeight="1" ht="32.914306640625">
      <c r="A159" s="52" t="s">
        <v>400</v>
      </c>
      <c r="B159" s="53" t="s">
        <v>530</v>
      </c>
      <c r="C159" s="52" t="s">
        <v>529</v>
      </c>
      <c r="D159" s="52" t="s">
        <v>71</v>
      </c>
      <c r="E159" s="52" t="s">
        <v>113</v>
      </c>
      <c r="F159" s="52" t="s">
        <v>531</v>
      </c>
      <c r="G159" s="52" t="s">
        <v>367</v>
      </c>
      <c r="H159" s="52" t="s">
        <v>368</v>
      </c>
      <c r="I159" s="54">
        <v>74320</v>
      </c>
      <c r="J159" s="54"/>
      <c r="K159" s="54"/>
      <c r="L159" s="54"/>
      <c r="M159" s="54"/>
      <c r="N159" s="54">
        <v>74320</v>
      </c>
      <c r="O159" s="54"/>
      <c r="P159" s="54"/>
      <c r="Q159" s="54"/>
      <c r="R159" s="54"/>
      <c r="S159" s="54"/>
      <c r="T159" s="54"/>
      <c r="U159" s="54"/>
      <c r="V159" s="54"/>
      <c r="W159" s="54"/>
    </row>
    <row customHeight="1" ht="32.914306640625">
      <c r="A160" s="52" t="s">
        <v>400</v>
      </c>
      <c r="B160" s="53" t="s">
        <v>530</v>
      </c>
      <c r="C160" s="52" t="s">
        <v>529</v>
      </c>
      <c r="D160" s="52" t="s">
        <v>71</v>
      </c>
      <c r="E160" s="52" t="s">
        <v>113</v>
      </c>
      <c r="F160" s="52" t="s">
        <v>531</v>
      </c>
      <c r="G160" s="52" t="s">
        <v>266</v>
      </c>
      <c r="H160" s="52" t="s">
        <v>267</v>
      </c>
      <c r="I160" s="54">
        <v>25600</v>
      </c>
      <c r="J160" s="54"/>
      <c r="K160" s="54"/>
      <c r="L160" s="54"/>
      <c r="M160" s="54"/>
      <c r="N160" s="54">
        <v>25600</v>
      </c>
      <c r="O160" s="54"/>
      <c r="P160" s="54"/>
      <c r="Q160" s="54"/>
      <c r="R160" s="54"/>
      <c r="S160" s="54"/>
      <c r="T160" s="54"/>
      <c r="U160" s="54"/>
      <c r="V160" s="54"/>
      <c r="W160" s="54"/>
    </row>
    <row customHeight="1" ht="32.914306640625">
      <c r="A161" s="52"/>
      <c r="B161" s="52"/>
      <c r="C161" s="52" t="s">
        <v>532</v>
      </c>
      <c r="D161" s="52"/>
      <c r="E161" s="52"/>
      <c r="F161" s="52"/>
      <c r="G161" s="52"/>
      <c r="H161" s="52"/>
      <c r="I161" s="54">
        <v>124525.55</v>
      </c>
      <c r="J161" s="54"/>
      <c r="K161" s="54"/>
      <c r="L161" s="54"/>
      <c r="M161" s="54"/>
      <c r="N161" s="54">
        <v>124525.55</v>
      </c>
      <c r="O161" s="54"/>
      <c r="P161" s="54"/>
      <c r="Q161" s="54"/>
      <c r="R161" s="54"/>
      <c r="S161" s="54"/>
      <c r="T161" s="54"/>
      <c r="U161" s="54"/>
      <c r="V161" s="54"/>
      <c r="W161" s="54"/>
    </row>
    <row customHeight="1" ht="32.914306640625">
      <c r="A162" s="52" t="s">
        <v>396</v>
      </c>
      <c r="B162" s="53" t="s">
        <v>533</v>
      </c>
      <c r="C162" s="52" t="s">
        <v>532</v>
      </c>
      <c r="D162" s="52" t="s">
        <v>73</v>
      </c>
      <c r="E162" s="52" t="s">
        <v>119</v>
      </c>
      <c r="F162" s="52" t="s">
        <v>534</v>
      </c>
      <c r="G162" s="52" t="s">
        <v>367</v>
      </c>
      <c r="H162" s="52" t="s">
        <v>368</v>
      </c>
      <c r="I162" s="54">
        <v>124525.55</v>
      </c>
      <c r="J162" s="54"/>
      <c r="K162" s="54"/>
      <c r="L162" s="54"/>
      <c r="M162" s="54"/>
      <c r="N162" s="54">
        <v>124525.55</v>
      </c>
      <c r="O162" s="54"/>
      <c r="P162" s="54"/>
      <c r="Q162" s="54"/>
      <c r="R162" s="54"/>
      <c r="S162" s="54"/>
      <c r="T162" s="54"/>
      <c r="U162" s="54"/>
      <c r="V162" s="54"/>
      <c r="W162" s="54"/>
    </row>
    <row customHeight="1" ht="32.914306640625">
      <c r="A163" s="52"/>
      <c r="B163" s="52"/>
      <c r="C163" s="52" t="s">
        <v>535</v>
      </c>
      <c r="D163" s="52"/>
      <c r="E163" s="52"/>
      <c r="F163" s="52"/>
      <c r="G163" s="52"/>
      <c r="H163" s="52"/>
      <c r="I163" s="54">
        <v>2100000</v>
      </c>
      <c r="J163" s="54"/>
      <c r="K163" s="54"/>
      <c r="L163" s="54"/>
      <c r="M163" s="54"/>
      <c r="N163" s="54">
        <v>2100000</v>
      </c>
      <c r="O163" s="54"/>
      <c r="P163" s="54"/>
      <c r="Q163" s="54"/>
      <c r="R163" s="54"/>
      <c r="S163" s="54"/>
      <c r="T163" s="54"/>
      <c r="U163" s="54"/>
      <c r="V163" s="54"/>
      <c r="W163" s="54"/>
    </row>
    <row customHeight="1" ht="32.914306640625">
      <c r="A164" s="52" t="s">
        <v>396</v>
      </c>
      <c r="B164" s="53" t="s">
        <v>536</v>
      </c>
      <c r="C164" s="52" t="s">
        <v>535</v>
      </c>
      <c r="D164" s="52" t="s">
        <v>73</v>
      </c>
      <c r="E164" s="52" t="s">
        <v>132</v>
      </c>
      <c r="F164" s="52" t="s">
        <v>435</v>
      </c>
      <c r="G164" s="52" t="s">
        <v>266</v>
      </c>
      <c r="H164" s="52" t="s">
        <v>267</v>
      </c>
      <c r="I164" s="54">
        <v>2100000</v>
      </c>
      <c r="J164" s="54"/>
      <c r="K164" s="54"/>
      <c r="L164" s="54"/>
      <c r="M164" s="54"/>
      <c r="N164" s="54">
        <v>2100000</v>
      </c>
      <c r="O164" s="54"/>
      <c r="P164" s="54"/>
      <c r="Q164" s="54"/>
      <c r="R164" s="54"/>
      <c r="S164" s="54"/>
      <c r="T164" s="54"/>
      <c r="U164" s="54"/>
      <c r="V164" s="54"/>
      <c r="W164" s="54"/>
    </row>
    <row customHeight="1" ht="32.914306640625">
      <c r="A165" s="52"/>
      <c r="B165" s="52"/>
      <c r="C165" s="52" t="s">
        <v>537</v>
      </c>
      <c r="D165" s="52"/>
      <c r="E165" s="52"/>
      <c r="F165" s="52"/>
      <c r="G165" s="52"/>
      <c r="H165" s="52"/>
      <c r="I165" s="54">
        <v>88126.38</v>
      </c>
      <c r="J165" s="54"/>
      <c r="K165" s="54"/>
      <c r="L165" s="54"/>
      <c r="M165" s="54"/>
      <c r="N165" s="54">
        <v>88126.38</v>
      </c>
      <c r="O165" s="54"/>
      <c r="P165" s="54"/>
      <c r="Q165" s="54"/>
      <c r="R165" s="54"/>
      <c r="S165" s="54"/>
      <c r="T165" s="54"/>
      <c r="U165" s="54"/>
      <c r="V165" s="54"/>
      <c r="W165" s="54"/>
    </row>
    <row customHeight="1" ht="32.914306640625">
      <c r="A166" s="52" t="s">
        <v>396</v>
      </c>
      <c r="B166" s="53" t="s">
        <v>538</v>
      </c>
      <c r="C166" s="52" t="s">
        <v>537</v>
      </c>
      <c r="D166" s="52" t="s">
        <v>73</v>
      </c>
      <c r="E166" s="52" t="s">
        <v>132</v>
      </c>
      <c r="F166" s="52" t="s">
        <v>435</v>
      </c>
      <c r="G166" s="52" t="s">
        <v>367</v>
      </c>
      <c r="H166" s="52" t="s">
        <v>368</v>
      </c>
      <c r="I166" s="54">
        <v>88126.38</v>
      </c>
      <c r="J166" s="54"/>
      <c r="K166" s="54"/>
      <c r="L166" s="54"/>
      <c r="M166" s="54"/>
      <c r="N166" s="54">
        <v>88126.38</v>
      </c>
      <c r="O166" s="54"/>
      <c r="P166" s="54"/>
      <c r="Q166" s="54"/>
      <c r="R166" s="54"/>
      <c r="S166" s="54"/>
      <c r="T166" s="54"/>
      <c r="U166" s="54"/>
      <c r="V166" s="54"/>
      <c r="W166" s="54"/>
    </row>
    <row customHeight="1" ht="32.914306640625">
      <c r="A167" s="52"/>
      <c r="B167" s="52"/>
      <c r="C167" s="52" t="s">
        <v>539</v>
      </c>
      <c r="D167" s="52"/>
      <c r="E167" s="52"/>
      <c r="F167" s="52"/>
      <c r="G167" s="52"/>
      <c r="H167" s="52"/>
      <c r="I167" s="54">
        <v>200000</v>
      </c>
      <c r="J167" s="54">
        <v>200000</v>
      </c>
      <c r="K167" s="54">
        <v>200000</v>
      </c>
      <c r="L167" s="54"/>
      <c r="M167" s="54"/>
      <c r="N167" s="54"/>
      <c r="O167" s="54"/>
      <c r="P167" s="54"/>
      <c r="Q167" s="54"/>
      <c r="R167" s="54"/>
      <c r="S167" s="54"/>
      <c r="T167" s="54"/>
      <c r="U167" s="54"/>
      <c r="V167" s="54"/>
      <c r="W167" s="54"/>
    </row>
    <row customHeight="1" ht="32.914306640625">
      <c r="A168" s="52" t="s">
        <v>396</v>
      </c>
      <c r="B168" s="53" t="s">
        <v>540</v>
      </c>
      <c r="C168" s="52" t="s">
        <v>539</v>
      </c>
      <c r="D168" s="52" t="s">
        <v>73</v>
      </c>
      <c r="E168" s="52" t="s">
        <v>135</v>
      </c>
      <c r="F168" s="52" t="s">
        <v>432</v>
      </c>
      <c r="G168" s="52" t="s">
        <v>254</v>
      </c>
      <c r="H168" s="52" t="s">
        <v>255</v>
      </c>
      <c r="I168" s="54">
        <v>11680</v>
      </c>
      <c r="J168" s="54">
        <v>11680</v>
      </c>
      <c r="K168" s="54">
        <v>11680</v>
      </c>
      <c r="L168" s="54"/>
      <c r="M168" s="54"/>
      <c r="N168" s="54"/>
      <c r="O168" s="54"/>
      <c r="P168" s="54"/>
      <c r="Q168" s="54"/>
      <c r="R168" s="54"/>
      <c r="S168" s="54"/>
      <c r="T168" s="54"/>
      <c r="U168" s="54"/>
      <c r="V168" s="54"/>
      <c r="W168" s="54"/>
    </row>
    <row customHeight="1" ht="32.914306640625">
      <c r="A169" s="52" t="s">
        <v>396</v>
      </c>
      <c r="B169" s="53" t="s">
        <v>540</v>
      </c>
      <c r="C169" s="52" t="s">
        <v>539</v>
      </c>
      <c r="D169" s="52" t="s">
        <v>73</v>
      </c>
      <c r="E169" s="52" t="s">
        <v>135</v>
      </c>
      <c r="F169" s="52" t="s">
        <v>432</v>
      </c>
      <c r="G169" s="52" t="s">
        <v>349</v>
      </c>
      <c r="H169" s="52" t="s">
        <v>350</v>
      </c>
      <c r="I169" s="54">
        <v>74545</v>
      </c>
      <c r="J169" s="54">
        <v>74545</v>
      </c>
      <c r="K169" s="54">
        <v>74545</v>
      </c>
      <c r="L169" s="54"/>
      <c r="M169" s="54"/>
      <c r="N169" s="54"/>
      <c r="O169" s="54"/>
      <c r="P169" s="54"/>
      <c r="Q169" s="54"/>
      <c r="R169" s="54"/>
      <c r="S169" s="54"/>
      <c r="T169" s="54"/>
      <c r="U169" s="54"/>
      <c r="V169" s="54"/>
      <c r="W169" s="54"/>
    </row>
    <row customHeight="1" ht="32.914306640625">
      <c r="A170" s="52" t="s">
        <v>396</v>
      </c>
      <c r="B170" s="53" t="s">
        <v>540</v>
      </c>
      <c r="C170" s="52" t="s">
        <v>539</v>
      </c>
      <c r="D170" s="52" t="s">
        <v>73</v>
      </c>
      <c r="E170" s="52" t="s">
        <v>135</v>
      </c>
      <c r="F170" s="52" t="s">
        <v>432</v>
      </c>
      <c r="G170" s="52" t="s">
        <v>526</v>
      </c>
      <c r="H170" s="52" t="s">
        <v>527</v>
      </c>
      <c r="I170" s="54">
        <v>40310</v>
      </c>
      <c r="J170" s="54">
        <v>40310</v>
      </c>
      <c r="K170" s="54">
        <v>40310</v>
      </c>
      <c r="L170" s="54"/>
      <c r="M170" s="54"/>
      <c r="N170" s="54"/>
      <c r="O170" s="54"/>
      <c r="P170" s="54"/>
      <c r="Q170" s="54"/>
      <c r="R170" s="54"/>
      <c r="S170" s="54"/>
      <c r="T170" s="54"/>
      <c r="U170" s="54"/>
      <c r="V170" s="54"/>
      <c r="W170" s="54"/>
    </row>
    <row customHeight="1" ht="32.914306640625">
      <c r="A171" s="52" t="s">
        <v>396</v>
      </c>
      <c r="B171" s="53" t="s">
        <v>540</v>
      </c>
      <c r="C171" s="52" t="s">
        <v>539</v>
      </c>
      <c r="D171" s="52" t="s">
        <v>73</v>
      </c>
      <c r="E171" s="52" t="s">
        <v>135</v>
      </c>
      <c r="F171" s="52" t="s">
        <v>432</v>
      </c>
      <c r="G171" s="52" t="s">
        <v>266</v>
      </c>
      <c r="H171" s="52" t="s">
        <v>267</v>
      </c>
      <c r="I171" s="54">
        <v>61600</v>
      </c>
      <c r="J171" s="54">
        <v>61600</v>
      </c>
      <c r="K171" s="54">
        <v>61600</v>
      </c>
      <c r="L171" s="54"/>
      <c r="M171" s="54"/>
      <c r="N171" s="54"/>
      <c r="O171" s="54"/>
      <c r="P171" s="54"/>
      <c r="Q171" s="54"/>
      <c r="R171" s="54"/>
      <c r="S171" s="54"/>
      <c r="T171" s="54"/>
      <c r="U171" s="54"/>
      <c r="V171" s="54"/>
      <c r="W171" s="54"/>
    </row>
    <row customHeight="1" ht="32.914306640625">
      <c r="A172" s="52" t="s">
        <v>396</v>
      </c>
      <c r="B172" s="53" t="s">
        <v>540</v>
      </c>
      <c r="C172" s="52" t="s">
        <v>539</v>
      </c>
      <c r="D172" s="52" t="s">
        <v>73</v>
      </c>
      <c r="E172" s="52" t="s">
        <v>135</v>
      </c>
      <c r="F172" s="52" t="s">
        <v>432</v>
      </c>
      <c r="G172" s="52" t="s">
        <v>438</v>
      </c>
      <c r="H172" s="52" t="s">
        <v>439</v>
      </c>
      <c r="I172" s="54">
        <v>11865</v>
      </c>
      <c r="J172" s="54">
        <v>11865</v>
      </c>
      <c r="K172" s="54">
        <v>11865</v>
      </c>
      <c r="L172" s="54"/>
      <c r="M172" s="54"/>
      <c r="N172" s="54"/>
      <c r="O172" s="54"/>
      <c r="P172" s="54"/>
      <c r="Q172" s="54"/>
      <c r="R172" s="54"/>
      <c r="S172" s="54"/>
      <c r="T172" s="54"/>
      <c r="U172" s="54"/>
      <c r="V172" s="54"/>
      <c r="W172" s="54"/>
    </row>
    <row customHeight="1" ht="32.914306640625">
      <c r="A173" s="52"/>
      <c r="B173" s="52"/>
      <c r="C173" s="52" t="s">
        <v>541</v>
      </c>
      <c r="D173" s="52"/>
      <c r="E173" s="52"/>
      <c r="F173" s="52"/>
      <c r="G173" s="52"/>
      <c r="H173" s="52"/>
      <c r="I173" s="54">
        <v>20000</v>
      </c>
      <c r="J173" s="54">
        <v>20000</v>
      </c>
      <c r="K173" s="54">
        <v>20000</v>
      </c>
      <c r="L173" s="54"/>
      <c r="M173" s="54"/>
      <c r="N173" s="54"/>
      <c r="O173" s="54"/>
      <c r="P173" s="54"/>
      <c r="Q173" s="54"/>
      <c r="R173" s="54"/>
      <c r="S173" s="54"/>
      <c r="T173" s="54"/>
      <c r="U173" s="54"/>
      <c r="V173" s="54"/>
      <c r="W173" s="54"/>
    </row>
    <row customHeight="1" ht="32.914306640625">
      <c r="A174" s="52" t="s">
        <v>396</v>
      </c>
      <c r="B174" s="53" t="s">
        <v>542</v>
      </c>
      <c r="C174" s="52" t="s">
        <v>541</v>
      </c>
      <c r="D174" s="52" t="s">
        <v>73</v>
      </c>
      <c r="E174" s="52" t="s">
        <v>135</v>
      </c>
      <c r="F174" s="52" t="s">
        <v>432</v>
      </c>
      <c r="G174" s="52" t="s">
        <v>250</v>
      </c>
      <c r="H174" s="52" t="s">
        <v>251</v>
      </c>
      <c r="I174" s="54">
        <v>3498</v>
      </c>
      <c r="J174" s="54">
        <v>3498</v>
      </c>
      <c r="K174" s="54">
        <v>3498</v>
      </c>
      <c r="L174" s="54"/>
      <c r="M174" s="54"/>
      <c r="N174" s="54"/>
      <c r="O174" s="54"/>
      <c r="P174" s="54"/>
      <c r="Q174" s="54"/>
      <c r="R174" s="54"/>
      <c r="S174" s="54"/>
      <c r="T174" s="54"/>
      <c r="U174" s="54"/>
      <c r="V174" s="54"/>
      <c r="W174" s="54"/>
    </row>
    <row customHeight="1" ht="32.914306640625">
      <c r="A175" s="52" t="s">
        <v>396</v>
      </c>
      <c r="B175" s="53" t="s">
        <v>542</v>
      </c>
      <c r="C175" s="52" t="s">
        <v>541</v>
      </c>
      <c r="D175" s="52" t="s">
        <v>73</v>
      </c>
      <c r="E175" s="52" t="s">
        <v>135</v>
      </c>
      <c r="F175" s="52" t="s">
        <v>432</v>
      </c>
      <c r="G175" s="52" t="s">
        <v>252</v>
      </c>
      <c r="H175" s="52" t="s">
        <v>253</v>
      </c>
      <c r="I175" s="54">
        <v>15000</v>
      </c>
      <c r="J175" s="54">
        <v>15000</v>
      </c>
      <c r="K175" s="54">
        <v>15000</v>
      </c>
      <c r="L175" s="54"/>
      <c r="M175" s="54"/>
      <c r="N175" s="54"/>
      <c r="O175" s="54"/>
      <c r="P175" s="54"/>
      <c r="Q175" s="54"/>
      <c r="R175" s="54"/>
      <c r="S175" s="54"/>
      <c r="T175" s="54"/>
      <c r="U175" s="54"/>
      <c r="V175" s="54"/>
      <c r="W175" s="54"/>
    </row>
    <row customHeight="1" ht="32.914306640625">
      <c r="A176" s="52" t="s">
        <v>396</v>
      </c>
      <c r="B176" s="53" t="s">
        <v>542</v>
      </c>
      <c r="C176" s="52" t="s">
        <v>541</v>
      </c>
      <c r="D176" s="52" t="s">
        <v>73</v>
      </c>
      <c r="E176" s="52" t="s">
        <v>135</v>
      </c>
      <c r="F176" s="52" t="s">
        <v>432</v>
      </c>
      <c r="G176" s="52" t="s">
        <v>526</v>
      </c>
      <c r="H176" s="52" t="s">
        <v>527</v>
      </c>
      <c r="I176" s="54">
        <v>1502</v>
      </c>
      <c r="J176" s="54">
        <v>1502</v>
      </c>
      <c r="K176" s="54">
        <v>1502</v>
      </c>
      <c r="L176" s="54"/>
      <c r="M176" s="54"/>
      <c r="N176" s="54"/>
      <c r="O176" s="54"/>
      <c r="P176" s="54"/>
      <c r="Q176" s="54"/>
      <c r="R176" s="54"/>
      <c r="S176" s="54"/>
      <c r="T176" s="54"/>
      <c r="U176" s="54"/>
      <c r="V176" s="54"/>
      <c r="W176" s="54"/>
    </row>
    <row customHeight="1" ht="32.914306640625">
      <c r="A177" s="52"/>
      <c r="B177" s="52"/>
      <c r="C177" s="52" t="s">
        <v>543</v>
      </c>
      <c r="D177" s="52"/>
      <c r="E177" s="52"/>
      <c r="F177" s="52"/>
      <c r="G177" s="52"/>
      <c r="H177" s="52"/>
      <c r="I177" s="54">
        <v>468655.22</v>
      </c>
      <c r="J177" s="54"/>
      <c r="K177" s="54"/>
      <c r="L177" s="54"/>
      <c r="M177" s="54"/>
      <c r="N177" s="54"/>
      <c r="O177" s="54"/>
      <c r="P177" s="54"/>
      <c r="Q177" s="54"/>
      <c r="R177" s="54">
        <v>468655.22</v>
      </c>
      <c r="S177" s="54"/>
      <c r="T177" s="54">
        <v>468655.22</v>
      </c>
      <c r="U177" s="54"/>
      <c r="V177" s="54"/>
      <c r="W177" s="54"/>
    </row>
    <row customHeight="1" ht="32.914306640625">
      <c r="A178" s="52" t="s">
        <v>396</v>
      </c>
      <c r="B178" s="53" t="s">
        <v>544</v>
      </c>
      <c r="C178" s="52" t="s">
        <v>543</v>
      </c>
      <c r="D178" s="52" t="s">
        <v>73</v>
      </c>
      <c r="E178" s="52" t="s">
        <v>137</v>
      </c>
      <c r="F178" s="52" t="s">
        <v>425</v>
      </c>
      <c r="G178" s="52" t="s">
        <v>266</v>
      </c>
      <c r="H178" s="52" t="s">
        <v>267</v>
      </c>
      <c r="I178" s="54">
        <v>468655.22</v>
      </c>
      <c r="J178" s="54"/>
      <c r="K178" s="54"/>
      <c r="L178" s="54"/>
      <c r="M178" s="54"/>
      <c r="N178" s="54"/>
      <c r="O178" s="54"/>
      <c r="P178" s="54"/>
      <c r="Q178" s="54"/>
      <c r="R178" s="54">
        <v>468655.22</v>
      </c>
      <c r="S178" s="54"/>
      <c r="T178" s="54">
        <v>468655.22</v>
      </c>
      <c r="U178" s="54"/>
      <c r="V178" s="54"/>
      <c r="W178" s="54"/>
    </row>
    <row customHeight="1" ht="32.914306640625">
      <c r="A179" s="52"/>
      <c r="B179" s="52"/>
      <c r="C179" s="52" t="s">
        <v>545</v>
      </c>
      <c r="D179" s="52"/>
      <c r="E179" s="52"/>
      <c r="F179" s="52"/>
      <c r="G179" s="52"/>
      <c r="H179" s="52"/>
      <c r="I179" s="54">
        <v>215000</v>
      </c>
      <c r="J179" s="54"/>
      <c r="K179" s="54"/>
      <c r="L179" s="54"/>
      <c r="M179" s="54"/>
      <c r="N179" s="54"/>
      <c r="O179" s="54"/>
      <c r="P179" s="54"/>
      <c r="Q179" s="54"/>
      <c r="R179" s="54">
        <v>215000</v>
      </c>
      <c r="S179" s="54"/>
      <c r="T179" s="54">
        <v>215000</v>
      </c>
      <c r="U179" s="54"/>
      <c r="V179" s="54"/>
      <c r="W179" s="54"/>
    </row>
    <row customHeight="1" ht="32.914306640625">
      <c r="A180" s="52" t="s">
        <v>396</v>
      </c>
      <c r="B180" s="53" t="s">
        <v>546</v>
      </c>
      <c r="C180" s="52" t="s">
        <v>545</v>
      </c>
      <c r="D180" s="52" t="s">
        <v>73</v>
      </c>
      <c r="E180" s="52" t="s">
        <v>128</v>
      </c>
      <c r="F180" s="52" t="s">
        <v>202</v>
      </c>
      <c r="G180" s="52" t="s">
        <v>248</v>
      </c>
      <c r="H180" s="52" t="s">
        <v>249</v>
      </c>
      <c r="I180" s="54">
        <v>22400</v>
      </c>
      <c r="J180" s="54"/>
      <c r="K180" s="54"/>
      <c r="L180" s="54"/>
      <c r="M180" s="54"/>
      <c r="N180" s="54"/>
      <c r="O180" s="54"/>
      <c r="P180" s="54"/>
      <c r="Q180" s="54"/>
      <c r="R180" s="54">
        <v>22400</v>
      </c>
      <c r="S180" s="54"/>
      <c r="T180" s="54">
        <v>22400</v>
      </c>
      <c r="U180" s="54"/>
      <c r="V180" s="54"/>
      <c r="W180" s="54"/>
    </row>
    <row customHeight="1" ht="32.914306640625">
      <c r="A181" s="52" t="s">
        <v>396</v>
      </c>
      <c r="B181" s="53" t="s">
        <v>546</v>
      </c>
      <c r="C181" s="52" t="s">
        <v>545</v>
      </c>
      <c r="D181" s="52" t="s">
        <v>73</v>
      </c>
      <c r="E181" s="52" t="s">
        <v>128</v>
      </c>
      <c r="F181" s="52" t="s">
        <v>202</v>
      </c>
      <c r="G181" s="52" t="s">
        <v>266</v>
      </c>
      <c r="H181" s="52" t="s">
        <v>267</v>
      </c>
      <c r="I181" s="54">
        <v>151000</v>
      </c>
      <c r="J181" s="54"/>
      <c r="K181" s="54"/>
      <c r="L181" s="54"/>
      <c r="M181" s="54"/>
      <c r="N181" s="54"/>
      <c r="O181" s="54"/>
      <c r="P181" s="54"/>
      <c r="Q181" s="54"/>
      <c r="R181" s="54">
        <v>151000</v>
      </c>
      <c r="S181" s="54"/>
      <c r="T181" s="54">
        <v>151000</v>
      </c>
      <c r="U181" s="54"/>
      <c r="V181" s="54"/>
      <c r="W181" s="54"/>
    </row>
    <row customHeight="1" ht="32.914306640625">
      <c r="A182" s="52" t="s">
        <v>396</v>
      </c>
      <c r="B182" s="53" t="s">
        <v>546</v>
      </c>
      <c r="C182" s="52" t="s">
        <v>545</v>
      </c>
      <c r="D182" s="52" t="s">
        <v>73</v>
      </c>
      <c r="E182" s="52" t="s">
        <v>128</v>
      </c>
      <c r="F182" s="52" t="s">
        <v>202</v>
      </c>
      <c r="G182" s="52" t="s">
        <v>317</v>
      </c>
      <c r="H182" s="52" t="s">
        <v>318</v>
      </c>
      <c r="I182" s="54">
        <v>41600</v>
      </c>
      <c r="J182" s="54"/>
      <c r="K182" s="54"/>
      <c r="L182" s="54"/>
      <c r="M182" s="54"/>
      <c r="N182" s="54"/>
      <c r="O182" s="54"/>
      <c r="P182" s="54"/>
      <c r="Q182" s="54"/>
      <c r="R182" s="54">
        <v>41600</v>
      </c>
      <c r="S182" s="54"/>
      <c r="T182" s="54">
        <v>41600</v>
      </c>
      <c r="U182" s="54"/>
      <c r="V182" s="54"/>
      <c r="W182" s="54"/>
    </row>
    <row customHeight="1" ht="32.914306640625">
      <c r="A183" s="52"/>
      <c r="B183" s="52"/>
      <c r="C183" s="52" t="s">
        <v>547</v>
      </c>
      <c r="D183" s="52"/>
      <c r="E183" s="52"/>
      <c r="F183" s="52"/>
      <c r="G183" s="52"/>
      <c r="H183" s="52"/>
      <c r="I183" s="54">
        <v>21000</v>
      </c>
      <c r="J183" s="54">
        <v>21000</v>
      </c>
      <c r="K183" s="54">
        <v>21000</v>
      </c>
      <c r="L183" s="54"/>
      <c r="M183" s="54"/>
      <c r="N183" s="54"/>
      <c r="O183" s="54"/>
      <c r="P183" s="54"/>
      <c r="Q183" s="54"/>
      <c r="R183" s="54"/>
      <c r="S183" s="54"/>
      <c r="T183" s="54"/>
      <c r="U183" s="54"/>
      <c r="V183" s="54"/>
      <c r="W183" s="54"/>
    </row>
    <row customHeight="1" ht="32.914306640625">
      <c r="A184" s="52" t="s">
        <v>396</v>
      </c>
      <c r="B184" s="53" t="s">
        <v>548</v>
      </c>
      <c r="C184" s="52" t="s">
        <v>547</v>
      </c>
      <c r="D184" s="52" t="s">
        <v>73</v>
      </c>
      <c r="E184" s="52" t="s">
        <v>135</v>
      </c>
      <c r="F184" s="52" t="s">
        <v>432</v>
      </c>
      <c r="G184" s="52" t="s">
        <v>315</v>
      </c>
      <c r="H184" s="52" t="s">
        <v>316</v>
      </c>
      <c r="I184" s="54">
        <v>13999.8</v>
      </c>
      <c r="J184" s="54">
        <v>13999.8</v>
      </c>
      <c r="K184" s="54">
        <v>13999.8</v>
      </c>
      <c r="L184" s="54"/>
      <c r="M184" s="54"/>
      <c r="N184" s="54"/>
      <c r="O184" s="54"/>
      <c r="P184" s="54"/>
      <c r="Q184" s="54"/>
      <c r="R184" s="54"/>
      <c r="S184" s="54"/>
      <c r="T184" s="54"/>
      <c r="U184" s="54"/>
      <c r="V184" s="54"/>
      <c r="W184" s="54"/>
    </row>
    <row customHeight="1" ht="32.914306640625">
      <c r="A185" s="52" t="s">
        <v>396</v>
      </c>
      <c r="B185" s="53" t="s">
        <v>548</v>
      </c>
      <c r="C185" s="52" t="s">
        <v>547</v>
      </c>
      <c r="D185" s="52" t="s">
        <v>73</v>
      </c>
      <c r="E185" s="52" t="s">
        <v>135</v>
      </c>
      <c r="F185" s="52" t="s">
        <v>432</v>
      </c>
      <c r="G185" s="52" t="s">
        <v>526</v>
      </c>
      <c r="H185" s="52" t="s">
        <v>527</v>
      </c>
      <c r="I185" s="54">
        <v>7000.2</v>
      </c>
      <c r="J185" s="54">
        <v>7000.2</v>
      </c>
      <c r="K185" s="54">
        <v>7000.2</v>
      </c>
      <c r="L185" s="54"/>
      <c r="M185" s="54"/>
      <c r="N185" s="54"/>
      <c r="O185" s="54"/>
      <c r="P185" s="54"/>
      <c r="Q185" s="54"/>
      <c r="R185" s="54"/>
      <c r="S185" s="54"/>
      <c r="T185" s="54"/>
      <c r="U185" s="54"/>
      <c r="V185" s="54"/>
      <c r="W185" s="54"/>
    </row>
    <row customHeight="1" ht="32.914306640625">
      <c r="A186" s="52"/>
      <c r="B186" s="52"/>
      <c r="C186" s="52" t="s">
        <v>549</v>
      </c>
      <c r="D186" s="52"/>
      <c r="E186" s="52"/>
      <c r="F186" s="52"/>
      <c r="G186" s="52"/>
      <c r="H186" s="52"/>
      <c r="I186" s="54">
        <v>109590</v>
      </c>
      <c r="J186" s="54">
        <v>109590</v>
      </c>
      <c r="K186" s="54">
        <v>109590</v>
      </c>
      <c r="L186" s="54"/>
      <c r="M186" s="54"/>
      <c r="N186" s="54"/>
      <c r="O186" s="54"/>
      <c r="P186" s="54"/>
      <c r="Q186" s="54"/>
      <c r="R186" s="54"/>
      <c r="S186" s="54"/>
      <c r="T186" s="54"/>
      <c r="U186" s="54"/>
      <c r="V186" s="54"/>
      <c r="W186" s="54"/>
    </row>
    <row customHeight="1" ht="32.914306640625">
      <c r="A187" s="52" t="s">
        <v>396</v>
      </c>
      <c r="B187" s="53" t="s">
        <v>550</v>
      </c>
      <c r="C187" s="52" t="s">
        <v>549</v>
      </c>
      <c r="D187" s="52" t="s">
        <v>73</v>
      </c>
      <c r="E187" s="52" t="s">
        <v>125</v>
      </c>
      <c r="F187" s="52" t="s">
        <v>551</v>
      </c>
      <c r="G187" s="52" t="s">
        <v>254</v>
      </c>
      <c r="H187" s="52" t="s">
        <v>255</v>
      </c>
      <c r="I187" s="54">
        <v>98000</v>
      </c>
      <c r="J187" s="54">
        <v>98000</v>
      </c>
      <c r="K187" s="54">
        <v>98000</v>
      </c>
      <c r="L187" s="54"/>
      <c r="M187" s="54"/>
      <c r="N187" s="54"/>
      <c r="O187" s="54"/>
      <c r="P187" s="54"/>
      <c r="Q187" s="54"/>
      <c r="R187" s="54"/>
      <c r="S187" s="54"/>
      <c r="T187" s="54"/>
      <c r="U187" s="54"/>
      <c r="V187" s="54"/>
      <c r="W187" s="54"/>
    </row>
    <row customHeight="1" ht="32.914306640625">
      <c r="A188" s="52" t="s">
        <v>396</v>
      </c>
      <c r="B188" s="53" t="s">
        <v>550</v>
      </c>
      <c r="C188" s="52" t="s">
        <v>549</v>
      </c>
      <c r="D188" s="52" t="s">
        <v>73</v>
      </c>
      <c r="E188" s="52" t="s">
        <v>125</v>
      </c>
      <c r="F188" s="52" t="s">
        <v>551</v>
      </c>
      <c r="G188" s="52" t="s">
        <v>266</v>
      </c>
      <c r="H188" s="52" t="s">
        <v>267</v>
      </c>
      <c r="I188" s="54">
        <v>11590</v>
      </c>
      <c r="J188" s="54">
        <v>11590</v>
      </c>
      <c r="K188" s="54">
        <v>11590</v>
      </c>
      <c r="L188" s="54"/>
      <c r="M188" s="54"/>
      <c r="N188" s="54"/>
      <c r="O188" s="54"/>
      <c r="P188" s="54"/>
      <c r="Q188" s="54"/>
      <c r="R188" s="54"/>
      <c r="S188" s="54"/>
      <c r="T188" s="54"/>
      <c r="U188" s="54"/>
      <c r="V188" s="54"/>
      <c r="W188" s="54"/>
    </row>
    <row customHeight="1" ht="32.914306640625">
      <c r="A189" s="52"/>
      <c r="B189" s="52"/>
      <c r="C189" s="52" t="s">
        <v>552</v>
      </c>
      <c r="D189" s="52"/>
      <c r="E189" s="52"/>
      <c r="F189" s="52"/>
      <c r="G189" s="52"/>
      <c r="H189" s="52"/>
      <c r="I189" s="54">
        <v>143500</v>
      </c>
      <c r="J189" s="54">
        <v>143500</v>
      </c>
      <c r="K189" s="54">
        <v>143500</v>
      </c>
      <c r="L189" s="54"/>
      <c r="M189" s="54"/>
      <c r="N189" s="54"/>
      <c r="O189" s="54"/>
      <c r="P189" s="54"/>
      <c r="Q189" s="54"/>
      <c r="R189" s="54"/>
      <c r="S189" s="54"/>
      <c r="T189" s="54"/>
      <c r="U189" s="54"/>
      <c r="V189" s="54"/>
      <c r="W189" s="54"/>
    </row>
    <row customHeight="1" ht="32.914306640625">
      <c r="A190" s="52" t="s">
        <v>396</v>
      </c>
      <c r="B190" s="53" t="s">
        <v>553</v>
      </c>
      <c r="C190" s="52" t="s">
        <v>552</v>
      </c>
      <c r="D190" s="52" t="s">
        <v>73</v>
      </c>
      <c r="E190" s="52" t="s">
        <v>135</v>
      </c>
      <c r="F190" s="52" t="s">
        <v>432</v>
      </c>
      <c r="G190" s="52" t="s">
        <v>266</v>
      </c>
      <c r="H190" s="52" t="s">
        <v>267</v>
      </c>
      <c r="I190" s="54">
        <v>143500</v>
      </c>
      <c r="J190" s="54">
        <v>143500</v>
      </c>
      <c r="K190" s="54">
        <v>143500</v>
      </c>
      <c r="L190" s="54"/>
      <c r="M190" s="54"/>
      <c r="N190" s="54"/>
      <c r="O190" s="54"/>
      <c r="P190" s="54"/>
      <c r="Q190" s="54"/>
      <c r="R190" s="54"/>
      <c r="S190" s="54"/>
      <c r="T190" s="54"/>
      <c r="U190" s="54"/>
      <c r="V190" s="54"/>
      <c r="W190" s="54"/>
    </row>
    <row customHeight="1" ht="32.914306640625">
      <c r="A191" s="52"/>
      <c r="B191" s="52"/>
      <c r="C191" s="52" t="s">
        <v>499</v>
      </c>
      <c r="D191" s="52"/>
      <c r="E191" s="52"/>
      <c r="F191" s="52"/>
      <c r="G191" s="52"/>
      <c r="H191" s="52"/>
      <c r="I191" s="54">
        <v>350000</v>
      </c>
      <c r="J191" s="54">
        <v>350000</v>
      </c>
      <c r="K191" s="54">
        <v>350000</v>
      </c>
      <c r="L191" s="54"/>
      <c r="M191" s="54"/>
      <c r="N191" s="54"/>
      <c r="O191" s="54"/>
      <c r="P191" s="54"/>
      <c r="Q191" s="54"/>
      <c r="R191" s="54"/>
      <c r="S191" s="54"/>
      <c r="T191" s="54"/>
      <c r="U191" s="54"/>
      <c r="V191" s="54"/>
      <c r="W191" s="54"/>
    </row>
    <row customHeight="1" ht="32.914306640625">
      <c r="A192" s="52" t="s">
        <v>396</v>
      </c>
      <c r="B192" s="53" t="s">
        <v>554</v>
      </c>
      <c r="C192" s="52" t="s">
        <v>499</v>
      </c>
      <c r="D192" s="52" t="s">
        <v>66</v>
      </c>
      <c r="E192" s="52" t="s">
        <v>135</v>
      </c>
      <c r="F192" s="52" t="s">
        <v>432</v>
      </c>
      <c r="G192" s="52" t="s">
        <v>349</v>
      </c>
      <c r="H192" s="52" t="s">
        <v>350</v>
      </c>
      <c r="I192" s="54">
        <v>185360</v>
      </c>
      <c r="J192" s="54">
        <v>185360</v>
      </c>
      <c r="K192" s="54">
        <v>185360</v>
      </c>
      <c r="L192" s="54"/>
      <c r="M192" s="54"/>
      <c r="N192" s="54"/>
      <c r="O192" s="54"/>
      <c r="P192" s="54"/>
      <c r="Q192" s="54"/>
      <c r="R192" s="54"/>
      <c r="S192" s="54"/>
      <c r="T192" s="54"/>
      <c r="U192" s="54"/>
      <c r="V192" s="54"/>
      <c r="W192" s="54"/>
    </row>
    <row customHeight="1" ht="32.914306640625">
      <c r="A193" s="52" t="s">
        <v>396</v>
      </c>
      <c r="B193" s="53" t="s">
        <v>554</v>
      </c>
      <c r="C193" s="52" t="s">
        <v>499</v>
      </c>
      <c r="D193" s="52" t="s">
        <v>66</v>
      </c>
      <c r="E193" s="52" t="s">
        <v>135</v>
      </c>
      <c r="F193" s="52" t="s">
        <v>432</v>
      </c>
      <c r="G193" s="52" t="s">
        <v>266</v>
      </c>
      <c r="H193" s="52" t="s">
        <v>267</v>
      </c>
      <c r="I193" s="54">
        <v>89400</v>
      </c>
      <c r="J193" s="54">
        <v>89400</v>
      </c>
      <c r="K193" s="54">
        <v>89400</v>
      </c>
      <c r="L193" s="54"/>
      <c r="M193" s="54"/>
      <c r="N193" s="54"/>
      <c r="O193" s="54"/>
      <c r="P193" s="54"/>
      <c r="Q193" s="54"/>
      <c r="R193" s="54"/>
      <c r="S193" s="54"/>
      <c r="T193" s="54"/>
      <c r="U193" s="54"/>
      <c r="V193" s="54"/>
      <c r="W193" s="54"/>
    </row>
    <row customHeight="1" ht="32.914306640625">
      <c r="A194" s="52" t="s">
        <v>396</v>
      </c>
      <c r="B194" s="53" t="s">
        <v>554</v>
      </c>
      <c r="C194" s="52" t="s">
        <v>499</v>
      </c>
      <c r="D194" s="52" t="s">
        <v>66</v>
      </c>
      <c r="E194" s="52" t="s">
        <v>135</v>
      </c>
      <c r="F194" s="52" t="s">
        <v>432</v>
      </c>
      <c r="G194" s="52" t="s">
        <v>438</v>
      </c>
      <c r="H194" s="52" t="s">
        <v>439</v>
      </c>
      <c r="I194" s="54">
        <v>75240</v>
      </c>
      <c r="J194" s="54">
        <v>75240</v>
      </c>
      <c r="K194" s="54">
        <v>75240</v>
      </c>
      <c r="L194" s="54"/>
      <c r="M194" s="54"/>
      <c r="N194" s="54"/>
      <c r="O194" s="54"/>
      <c r="P194" s="54"/>
      <c r="Q194" s="54"/>
      <c r="R194" s="54"/>
      <c r="S194" s="54"/>
      <c r="T194" s="54"/>
      <c r="U194" s="54"/>
      <c r="V194" s="54"/>
      <c r="W194" s="54"/>
    </row>
    <row customHeight="1" ht="32.914306640625">
      <c r="A195" s="52"/>
      <c r="B195" s="52"/>
      <c r="C195" s="52" t="s">
        <v>555</v>
      </c>
      <c r="D195" s="52"/>
      <c r="E195" s="52"/>
      <c r="F195" s="52"/>
      <c r="G195" s="52"/>
      <c r="H195" s="52"/>
      <c r="I195" s="54">
        <v>67000</v>
      </c>
      <c r="J195" s="54">
        <v>67000</v>
      </c>
      <c r="K195" s="54">
        <v>67000</v>
      </c>
      <c r="L195" s="54"/>
      <c r="M195" s="54"/>
      <c r="N195" s="54"/>
      <c r="O195" s="54"/>
      <c r="P195" s="54"/>
      <c r="Q195" s="54"/>
      <c r="R195" s="54"/>
      <c r="S195" s="54"/>
      <c r="T195" s="54"/>
      <c r="U195" s="54"/>
      <c r="V195" s="54"/>
      <c r="W195" s="54"/>
    </row>
    <row customHeight="1" ht="32.914306640625">
      <c r="A196" s="52" t="s">
        <v>396</v>
      </c>
      <c r="B196" s="53" t="s">
        <v>556</v>
      </c>
      <c r="C196" s="52" t="s">
        <v>555</v>
      </c>
      <c r="D196" s="52" t="s">
        <v>66</v>
      </c>
      <c r="E196" s="52" t="s">
        <v>135</v>
      </c>
      <c r="F196" s="52" t="s">
        <v>432</v>
      </c>
      <c r="G196" s="52" t="s">
        <v>349</v>
      </c>
      <c r="H196" s="52" t="s">
        <v>350</v>
      </c>
      <c r="I196" s="54">
        <v>67000</v>
      </c>
      <c r="J196" s="54">
        <v>67000</v>
      </c>
      <c r="K196" s="54">
        <v>67000</v>
      </c>
      <c r="L196" s="54"/>
      <c r="M196" s="54"/>
      <c r="N196" s="54"/>
      <c r="O196" s="54"/>
      <c r="P196" s="54"/>
      <c r="Q196" s="54"/>
      <c r="R196" s="54"/>
      <c r="S196" s="54"/>
      <c r="T196" s="54"/>
      <c r="U196" s="54"/>
      <c r="V196" s="54"/>
      <c r="W196" s="54"/>
    </row>
    <row customHeight="1" ht="32.914306640625">
      <c r="A197" s="52"/>
      <c r="B197" s="52"/>
      <c r="C197" s="52" t="s">
        <v>356</v>
      </c>
      <c r="D197" s="52"/>
      <c r="E197" s="52"/>
      <c r="F197" s="52"/>
      <c r="G197" s="52"/>
      <c r="H197" s="52"/>
      <c r="I197" s="54">
        <v>17916</v>
      </c>
      <c r="J197" s="54">
        <v>17916</v>
      </c>
      <c r="K197" s="54">
        <v>17916</v>
      </c>
      <c r="L197" s="54"/>
      <c r="M197" s="54"/>
      <c r="N197" s="54"/>
      <c r="O197" s="54"/>
      <c r="P197" s="54"/>
      <c r="Q197" s="54"/>
      <c r="R197" s="54"/>
      <c r="S197" s="54"/>
      <c r="T197" s="54"/>
      <c r="U197" s="54"/>
      <c r="V197" s="54"/>
      <c r="W197" s="54"/>
    </row>
    <row customHeight="1" ht="32.914306640625">
      <c r="A198" s="52" t="s">
        <v>400</v>
      </c>
      <c r="B198" s="53" t="s">
        <v>557</v>
      </c>
      <c r="C198" s="52" t="s">
        <v>356</v>
      </c>
      <c r="D198" s="52" t="s">
        <v>66</v>
      </c>
      <c r="E198" s="52" t="s">
        <v>104</v>
      </c>
      <c r="F198" s="52" t="s">
        <v>286</v>
      </c>
      <c r="G198" s="52" t="s">
        <v>226</v>
      </c>
      <c r="H198" s="52" t="s">
        <v>227</v>
      </c>
      <c r="I198" s="54">
        <v>17916</v>
      </c>
      <c r="J198" s="54">
        <v>17916</v>
      </c>
      <c r="K198" s="54">
        <v>17916</v>
      </c>
      <c r="L198" s="54"/>
      <c r="M198" s="54"/>
      <c r="N198" s="54"/>
      <c r="O198" s="54"/>
      <c r="P198" s="54"/>
      <c r="Q198" s="54"/>
      <c r="R198" s="54"/>
      <c r="S198" s="54"/>
      <c r="T198" s="54"/>
      <c r="U198" s="54"/>
      <c r="V198" s="54"/>
      <c r="W198" s="54"/>
    </row>
    <row customHeight="1" ht="32.914306640625">
      <c r="A199" s="52"/>
      <c r="B199" s="52"/>
      <c r="C199" s="52" t="s">
        <v>558</v>
      </c>
      <c r="D199" s="52"/>
      <c r="E199" s="52"/>
      <c r="F199" s="52"/>
      <c r="G199" s="52"/>
      <c r="H199" s="52"/>
      <c r="I199" s="54">
        <v>4400000</v>
      </c>
      <c r="J199" s="54"/>
      <c r="K199" s="54"/>
      <c r="L199" s="54"/>
      <c r="M199" s="54"/>
      <c r="N199" s="54">
        <v>4400000</v>
      </c>
      <c r="O199" s="54"/>
      <c r="P199" s="54"/>
      <c r="Q199" s="54"/>
      <c r="R199" s="54"/>
      <c r="S199" s="54"/>
      <c r="T199" s="54"/>
      <c r="U199" s="54"/>
      <c r="V199" s="54"/>
      <c r="W199" s="54"/>
    </row>
    <row customHeight="1" ht="32.914306640625">
      <c r="A200" s="52" t="s">
        <v>396</v>
      </c>
      <c r="B200" s="53" t="s">
        <v>559</v>
      </c>
      <c r="C200" s="52" t="s">
        <v>558</v>
      </c>
      <c r="D200" s="52" t="s">
        <v>66</v>
      </c>
      <c r="E200" s="52" t="s">
        <v>115</v>
      </c>
      <c r="F200" s="52" t="s">
        <v>560</v>
      </c>
      <c r="G200" s="52" t="s">
        <v>258</v>
      </c>
      <c r="H200" s="52" t="s">
        <v>259</v>
      </c>
      <c r="I200" s="54">
        <v>120000</v>
      </c>
      <c r="J200" s="54"/>
      <c r="K200" s="54"/>
      <c r="L200" s="54"/>
      <c r="M200" s="54"/>
      <c r="N200" s="54">
        <v>120000</v>
      </c>
      <c r="O200" s="54"/>
      <c r="P200" s="54"/>
      <c r="Q200" s="54"/>
      <c r="R200" s="54"/>
      <c r="S200" s="54"/>
      <c r="T200" s="54"/>
      <c r="U200" s="54"/>
      <c r="V200" s="54"/>
      <c r="W200" s="54"/>
    </row>
    <row customHeight="1" ht="32.914306640625">
      <c r="A201" s="52" t="s">
        <v>396</v>
      </c>
      <c r="B201" s="53" t="s">
        <v>559</v>
      </c>
      <c r="C201" s="52" t="s">
        <v>558</v>
      </c>
      <c r="D201" s="52" t="s">
        <v>66</v>
      </c>
      <c r="E201" s="52" t="s">
        <v>115</v>
      </c>
      <c r="F201" s="52" t="s">
        <v>560</v>
      </c>
      <c r="G201" s="52" t="s">
        <v>264</v>
      </c>
      <c r="H201" s="52" t="s">
        <v>265</v>
      </c>
      <c r="I201" s="54">
        <v>87000</v>
      </c>
      <c r="J201" s="54"/>
      <c r="K201" s="54"/>
      <c r="L201" s="54"/>
      <c r="M201" s="54"/>
      <c r="N201" s="54">
        <v>87000</v>
      </c>
      <c r="O201" s="54"/>
      <c r="P201" s="54"/>
      <c r="Q201" s="54"/>
      <c r="R201" s="54"/>
      <c r="S201" s="54"/>
      <c r="T201" s="54"/>
      <c r="U201" s="54"/>
      <c r="V201" s="54"/>
      <c r="W201" s="54"/>
    </row>
    <row customHeight="1" ht="32.914306640625">
      <c r="A202" s="52" t="s">
        <v>396</v>
      </c>
      <c r="B202" s="53" t="s">
        <v>559</v>
      </c>
      <c r="C202" s="52" t="s">
        <v>558</v>
      </c>
      <c r="D202" s="52" t="s">
        <v>66</v>
      </c>
      <c r="E202" s="52" t="s">
        <v>115</v>
      </c>
      <c r="F202" s="52" t="s">
        <v>560</v>
      </c>
      <c r="G202" s="52" t="s">
        <v>349</v>
      </c>
      <c r="H202" s="52" t="s">
        <v>350</v>
      </c>
      <c r="I202" s="54">
        <v>59000</v>
      </c>
      <c r="J202" s="54"/>
      <c r="K202" s="54"/>
      <c r="L202" s="54"/>
      <c r="M202" s="54"/>
      <c r="N202" s="54">
        <v>59000</v>
      </c>
      <c r="O202" s="54"/>
      <c r="P202" s="54"/>
      <c r="Q202" s="54"/>
      <c r="R202" s="54"/>
      <c r="S202" s="54"/>
      <c r="T202" s="54"/>
      <c r="U202" s="54"/>
      <c r="V202" s="54"/>
      <c r="W202" s="54"/>
    </row>
    <row customHeight="1" ht="32.914306640625">
      <c r="A203" s="52" t="s">
        <v>396</v>
      </c>
      <c r="B203" s="53" t="s">
        <v>559</v>
      </c>
      <c r="C203" s="52" t="s">
        <v>558</v>
      </c>
      <c r="D203" s="52" t="s">
        <v>66</v>
      </c>
      <c r="E203" s="52" t="s">
        <v>115</v>
      </c>
      <c r="F203" s="52" t="s">
        <v>560</v>
      </c>
      <c r="G203" s="52" t="s">
        <v>367</v>
      </c>
      <c r="H203" s="52" t="s">
        <v>368</v>
      </c>
      <c r="I203" s="54">
        <v>85500</v>
      </c>
      <c r="J203" s="54"/>
      <c r="K203" s="54"/>
      <c r="L203" s="54"/>
      <c r="M203" s="54"/>
      <c r="N203" s="54">
        <v>85500</v>
      </c>
      <c r="O203" s="54"/>
      <c r="P203" s="54"/>
      <c r="Q203" s="54"/>
      <c r="R203" s="54"/>
      <c r="S203" s="54"/>
      <c r="T203" s="54"/>
      <c r="U203" s="54"/>
      <c r="V203" s="54"/>
      <c r="W203" s="54"/>
    </row>
    <row customHeight="1" ht="32.914306640625">
      <c r="A204" s="52" t="s">
        <v>396</v>
      </c>
      <c r="B204" s="53" t="s">
        <v>559</v>
      </c>
      <c r="C204" s="52" t="s">
        <v>558</v>
      </c>
      <c r="D204" s="52" t="s">
        <v>66</v>
      </c>
      <c r="E204" s="52" t="s">
        <v>115</v>
      </c>
      <c r="F204" s="52" t="s">
        <v>560</v>
      </c>
      <c r="G204" s="52" t="s">
        <v>266</v>
      </c>
      <c r="H204" s="52" t="s">
        <v>267</v>
      </c>
      <c r="I204" s="54">
        <v>3872300</v>
      </c>
      <c r="J204" s="54"/>
      <c r="K204" s="54"/>
      <c r="L204" s="54"/>
      <c r="M204" s="54"/>
      <c r="N204" s="54">
        <v>3872300</v>
      </c>
      <c r="O204" s="54"/>
      <c r="P204" s="54"/>
      <c r="Q204" s="54"/>
      <c r="R204" s="54"/>
      <c r="S204" s="54"/>
      <c r="T204" s="54"/>
      <c r="U204" s="54"/>
      <c r="V204" s="54"/>
      <c r="W204" s="54"/>
    </row>
    <row customHeight="1" ht="32.914306640625">
      <c r="A205" s="52" t="s">
        <v>396</v>
      </c>
      <c r="B205" s="53" t="s">
        <v>559</v>
      </c>
      <c r="C205" s="52" t="s">
        <v>558</v>
      </c>
      <c r="D205" s="52" t="s">
        <v>66</v>
      </c>
      <c r="E205" s="52" t="s">
        <v>115</v>
      </c>
      <c r="F205" s="52" t="s">
        <v>560</v>
      </c>
      <c r="G205" s="52" t="s">
        <v>317</v>
      </c>
      <c r="H205" s="52" t="s">
        <v>318</v>
      </c>
      <c r="I205" s="54">
        <v>176200</v>
      </c>
      <c r="J205" s="54"/>
      <c r="K205" s="54"/>
      <c r="L205" s="54"/>
      <c r="M205" s="54"/>
      <c r="N205" s="54">
        <v>176200</v>
      </c>
      <c r="O205" s="54"/>
      <c r="P205" s="54"/>
      <c r="Q205" s="54"/>
      <c r="R205" s="54"/>
      <c r="S205" s="54"/>
      <c r="T205" s="54"/>
      <c r="U205" s="54"/>
      <c r="V205" s="54"/>
      <c r="W205" s="54"/>
    </row>
    <row customHeight="1" ht="32.914306640625">
      <c r="A206" s="52"/>
      <c r="B206" s="52"/>
      <c r="C206" s="52" t="s">
        <v>561</v>
      </c>
      <c r="D206" s="52"/>
      <c r="E206" s="52"/>
      <c r="F206" s="52"/>
      <c r="G206" s="52"/>
      <c r="H206" s="52"/>
      <c r="I206" s="54">
        <v>36000</v>
      </c>
      <c r="J206" s="54"/>
      <c r="K206" s="54"/>
      <c r="L206" s="54"/>
      <c r="M206" s="54"/>
      <c r="N206" s="54">
        <v>36000</v>
      </c>
      <c r="O206" s="54"/>
      <c r="P206" s="54"/>
      <c r="Q206" s="54"/>
      <c r="R206" s="54"/>
      <c r="S206" s="54"/>
      <c r="T206" s="54"/>
      <c r="U206" s="54"/>
      <c r="V206" s="54"/>
      <c r="W206" s="54"/>
    </row>
    <row customHeight="1" ht="32.914306640625">
      <c r="A207" s="52" t="s">
        <v>396</v>
      </c>
      <c r="B207" s="53" t="s">
        <v>562</v>
      </c>
      <c r="C207" s="52" t="s">
        <v>561</v>
      </c>
      <c r="D207" s="52" t="s">
        <v>66</v>
      </c>
      <c r="E207" s="52" t="s">
        <v>115</v>
      </c>
      <c r="F207" s="52" t="s">
        <v>560</v>
      </c>
      <c r="G207" s="52" t="s">
        <v>266</v>
      </c>
      <c r="H207" s="52" t="s">
        <v>267</v>
      </c>
      <c r="I207" s="54">
        <v>36000</v>
      </c>
      <c r="J207" s="54"/>
      <c r="K207" s="54"/>
      <c r="L207" s="54"/>
      <c r="M207" s="54"/>
      <c r="N207" s="54">
        <v>36000</v>
      </c>
      <c r="O207" s="54"/>
      <c r="P207" s="54"/>
      <c r="Q207" s="54"/>
      <c r="R207" s="54"/>
      <c r="S207" s="54"/>
      <c r="T207" s="54"/>
      <c r="U207" s="54"/>
      <c r="V207" s="54"/>
      <c r="W207" s="54"/>
    </row>
    <row customHeight="1" ht="32.914306640625">
      <c r="A208" s="52"/>
      <c r="B208" s="52"/>
      <c r="C208" s="52" t="s">
        <v>563</v>
      </c>
      <c r="D208" s="52"/>
      <c r="E208" s="52"/>
      <c r="F208" s="52"/>
      <c r="G208" s="52"/>
      <c r="H208" s="52"/>
      <c r="I208" s="54">
        <v>2130000</v>
      </c>
      <c r="J208" s="54"/>
      <c r="K208" s="54"/>
      <c r="L208" s="54"/>
      <c r="M208" s="54"/>
      <c r="N208" s="54">
        <v>2130000</v>
      </c>
      <c r="O208" s="54"/>
      <c r="P208" s="54"/>
      <c r="Q208" s="54"/>
      <c r="R208" s="54"/>
      <c r="S208" s="54"/>
      <c r="T208" s="54"/>
      <c r="U208" s="54"/>
      <c r="V208" s="54"/>
      <c r="W208" s="54"/>
    </row>
    <row customHeight="1" ht="32.914306640625">
      <c r="A209" s="52" t="s">
        <v>396</v>
      </c>
      <c r="B209" s="53" t="s">
        <v>564</v>
      </c>
      <c r="C209" s="52" t="s">
        <v>563</v>
      </c>
      <c r="D209" s="52" t="s">
        <v>66</v>
      </c>
      <c r="E209" s="52" t="s">
        <v>115</v>
      </c>
      <c r="F209" s="52" t="s">
        <v>560</v>
      </c>
      <c r="G209" s="52" t="s">
        <v>264</v>
      </c>
      <c r="H209" s="52" t="s">
        <v>265</v>
      </c>
      <c r="I209" s="54">
        <v>203000</v>
      </c>
      <c r="J209" s="54"/>
      <c r="K209" s="54"/>
      <c r="L209" s="54"/>
      <c r="M209" s="54"/>
      <c r="N209" s="54">
        <v>203000</v>
      </c>
      <c r="O209" s="54"/>
      <c r="P209" s="54"/>
      <c r="Q209" s="54"/>
      <c r="R209" s="54"/>
      <c r="S209" s="54"/>
      <c r="T209" s="54"/>
      <c r="U209" s="54"/>
      <c r="V209" s="54"/>
      <c r="W209" s="54"/>
    </row>
    <row customHeight="1" ht="32.914306640625">
      <c r="A210" s="52" t="s">
        <v>396</v>
      </c>
      <c r="B210" s="53" t="s">
        <v>564</v>
      </c>
      <c r="C210" s="52" t="s">
        <v>563</v>
      </c>
      <c r="D210" s="52" t="s">
        <v>66</v>
      </c>
      <c r="E210" s="52" t="s">
        <v>115</v>
      </c>
      <c r="F210" s="52" t="s">
        <v>560</v>
      </c>
      <c r="G210" s="52" t="s">
        <v>349</v>
      </c>
      <c r="H210" s="52" t="s">
        <v>350</v>
      </c>
      <c r="I210" s="54">
        <v>164300</v>
      </c>
      <c r="J210" s="54"/>
      <c r="K210" s="54"/>
      <c r="L210" s="54"/>
      <c r="M210" s="54"/>
      <c r="N210" s="54">
        <v>164300</v>
      </c>
      <c r="O210" s="54"/>
      <c r="P210" s="54"/>
      <c r="Q210" s="54"/>
      <c r="R210" s="54"/>
      <c r="S210" s="54"/>
      <c r="T210" s="54"/>
      <c r="U210" s="54"/>
      <c r="V210" s="54"/>
      <c r="W210" s="54"/>
    </row>
    <row customHeight="1" ht="32.914306640625">
      <c r="A211" s="52" t="s">
        <v>396</v>
      </c>
      <c r="B211" s="53" t="s">
        <v>564</v>
      </c>
      <c r="C211" s="52" t="s">
        <v>563</v>
      </c>
      <c r="D211" s="52" t="s">
        <v>66</v>
      </c>
      <c r="E211" s="52" t="s">
        <v>115</v>
      </c>
      <c r="F211" s="52" t="s">
        <v>560</v>
      </c>
      <c r="G211" s="52" t="s">
        <v>367</v>
      </c>
      <c r="H211" s="52" t="s">
        <v>368</v>
      </c>
      <c r="I211" s="54">
        <v>24600</v>
      </c>
      <c r="J211" s="54"/>
      <c r="K211" s="54"/>
      <c r="L211" s="54"/>
      <c r="M211" s="54"/>
      <c r="N211" s="54">
        <v>24600</v>
      </c>
      <c r="O211" s="54"/>
      <c r="P211" s="54"/>
      <c r="Q211" s="54"/>
      <c r="R211" s="54"/>
      <c r="S211" s="54"/>
      <c r="T211" s="54"/>
      <c r="U211" s="54"/>
      <c r="V211" s="54"/>
      <c r="W211" s="54"/>
    </row>
    <row customHeight="1" ht="32.914306640625">
      <c r="A212" s="52" t="s">
        <v>396</v>
      </c>
      <c r="B212" s="53" t="s">
        <v>564</v>
      </c>
      <c r="C212" s="52" t="s">
        <v>563</v>
      </c>
      <c r="D212" s="52" t="s">
        <v>66</v>
      </c>
      <c r="E212" s="52" t="s">
        <v>115</v>
      </c>
      <c r="F212" s="52" t="s">
        <v>560</v>
      </c>
      <c r="G212" s="52" t="s">
        <v>266</v>
      </c>
      <c r="H212" s="52" t="s">
        <v>267</v>
      </c>
      <c r="I212" s="54">
        <v>208000</v>
      </c>
      <c r="J212" s="54"/>
      <c r="K212" s="54"/>
      <c r="L212" s="54"/>
      <c r="M212" s="54"/>
      <c r="N212" s="54">
        <v>208000</v>
      </c>
      <c r="O212" s="54"/>
      <c r="P212" s="54"/>
      <c r="Q212" s="54"/>
      <c r="R212" s="54"/>
      <c r="S212" s="54"/>
      <c r="T212" s="54"/>
      <c r="U212" s="54"/>
      <c r="V212" s="54"/>
      <c r="W212" s="54"/>
    </row>
    <row customHeight="1" ht="32.914306640625">
      <c r="A213" s="52" t="s">
        <v>396</v>
      </c>
      <c r="B213" s="53" t="s">
        <v>564</v>
      </c>
      <c r="C213" s="52" t="s">
        <v>563</v>
      </c>
      <c r="D213" s="52" t="s">
        <v>66</v>
      </c>
      <c r="E213" s="52" t="s">
        <v>115</v>
      </c>
      <c r="F213" s="52" t="s">
        <v>560</v>
      </c>
      <c r="G213" s="52" t="s">
        <v>438</v>
      </c>
      <c r="H213" s="52" t="s">
        <v>439</v>
      </c>
      <c r="I213" s="54">
        <v>1530100</v>
      </c>
      <c r="J213" s="54"/>
      <c r="K213" s="54"/>
      <c r="L213" s="54"/>
      <c r="M213" s="54"/>
      <c r="N213" s="54">
        <v>1530100</v>
      </c>
      <c r="O213" s="54"/>
      <c r="P213" s="54"/>
      <c r="Q213" s="54"/>
      <c r="R213" s="54"/>
      <c r="S213" s="54"/>
      <c r="T213" s="54"/>
      <c r="U213" s="54"/>
      <c r="V213" s="54"/>
      <c r="W213" s="54"/>
    </row>
    <row customHeight="1" ht="32.914306640625">
      <c r="A214" s="52"/>
      <c r="B214" s="52"/>
      <c r="C214" s="52" t="s">
        <v>565</v>
      </c>
      <c r="D214" s="52"/>
      <c r="E214" s="52"/>
      <c r="F214" s="52"/>
      <c r="G214" s="52"/>
      <c r="H214" s="52"/>
      <c r="I214" s="54">
        <v>13800</v>
      </c>
      <c r="J214" s="54"/>
      <c r="K214" s="54"/>
      <c r="L214" s="54"/>
      <c r="M214" s="54"/>
      <c r="N214" s="54">
        <v>13800</v>
      </c>
      <c r="O214" s="54"/>
      <c r="P214" s="54"/>
      <c r="Q214" s="54"/>
      <c r="R214" s="54"/>
      <c r="S214" s="54"/>
      <c r="T214" s="54"/>
      <c r="U214" s="54"/>
      <c r="V214" s="54"/>
      <c r="W214" s="54"/>
    </row>
    <row customHeight="1" ht="32.914306640625">
      <c r="A215" s="52" t="s">
        <v>396</v>
      </c>
      <c r="B215" s="53" t="s">
        <v>566</v>
      </c>
      <c r="C215" s="52" t="s">
        <v>565</v>
      </c>
      <c r="D215" s="52" t="s">
        <v>66</v>
      </c>
      <c r="E215" s="52" t="s">
        <v>115</v>
      </c>
      <c r="F215" s="52" t="s">
        <v>560</v>
      </c>
      <c r="G215" s="52" t="s">
        <v>367</v>
      </c>
      <c r="H215" s="52" t="s">
        <v>368</v>
      </c>
      <c r="I215" s="54">
        <v>13800</v>
      </c>
      <c r="J215" s="54"/>
      <c r="K215" s="54"/>
      <c r="L215" s="54"/>
      <c r="M215" s="54"/>
      <c r="N215" s="54">
        <v>13800</v>
      </c>
      <c r="O215" s="54"/>
      <c r="P215" s="54"/>
      <c r="Q215" s="54"/>
      <c r="R215" s="54"/>
      <c r="S215" s="54"/>
      <c r="T215" s="54"/>
      <c r="U215" s="54"/>
      <c r="V215" s="54"/>
      <c r="W215" s="54"/>
    </row>
    <row customHeight="1" ht="32.914306640625">
      <c r="A216" s="52"/>
      <c r="B216" s="52"/>
      <c r="C216" s="52" t="s">
        <v>567</v>
      </c>
      <c r="D216" s="52"/>
      <c r="E216" s="52"/>
      <c r="F216" s="52"/>
      <c r="G216" s="52"/>
      <c r="H216" s="52"/>
      <c r="I216" s="54">
        <v>203100</v>
      </c>
      <c r="J216" s="54"/>
      <c r="K216" s="54"/>
      <c r="L216" s="54"/>
      <c r="M216" s="54"/>
      <c r="N216" s="54">
        <v>203100</v>
      </c>
      <c r="O216" s="54"/>
      <c r="P216" s="54"/>
      <c r="Q216" s="54"/>
      <c r="R216" s="54"/>
      <c r="S216" s="54"/>
      <c r="T216" s="54"/>
      <c r="U216" s="54"/>
      <c r="V216" s="54"/>
      <c r="W216" s="54"/>
    </row>
    <row customHeight="1" ht="32.914306640625">
      <c r="A217" s="52" t="s">
        <v>396</v>
      </c>
      <c r="B217" s="53" t="s">
        <v>568</v>
      </c>
      <c r="C217" s="52" t="s">
        <v>567</v>
      </c>
      <c r="D217" s="52" t="s">
        <v>66</v>
      </c>
      <c r="E217" s="52" t="s">
        <v>132</v>
      </c>
      <c r="F217" s="52" t="s">
        <v>435</v>
      </c>
      <c r="G217" s="52" t="s">
        <v>266</v>
      </c>
      <c r="H217" s="52" t="s">
        <v>267</v>
      </c>
      <c r="I217" s="54">
        <v>203100</v>
      </c>
      <c r="J217" s="54"/>
      <c r="K217" s="54"/>
      <c r="L217" s="54"/>
      <c r="M217" s="54"/>
      <c r="N217" s="54">
        <v>203100</v>
      </c>
      <c r="O217" s="54"/>
      <c r="P217" s="54"/>
      <c r="Q217" s="54"/>
      <c r="R217" s="54"/>
      <c r="S217" s="54"/>
      <c r="T217" s="54"/>
      <c r="U217" s="54"/>
      <c r="V217" s="54"/>
      <c r="W217" s="54"/>
    </row>
    <row customHeight="1" ht="32.914306640625">
      <c r="A218" s="52"/>
      <c r="B218" s="52"/>
      <c r="C218" s="52" t="s">
        <v>499</v>
      </c>
      <c r="D218" s="52"/>
      <c r="E218" s="52"/>
      <c r="F218" s="52"/>
      <c r="G218" s="52"/>
      <c r="H218" s="52"/>
      <c r="I218" s="54">
        <v>200000</v>
      </c>
      <c r="J218" s="54">
        <v>200000</v>
      </c>
      <c r="K218" s="54">
        <v>200000</v>
      </c>
      <c r="L218" s="54"/>
      <c r="M218" s="54"/>
      <c r="N218" s="54"/>
      <c r="O218" s="54"/>
      <c r="P218" s="54"/>
      <c r="Q218" s="54"/>
      <c r="R218" s="54"/>
      <c r="S218" s="54"/>
      <c r="T218" s="54"/>
      <c r="U218" s="54"/>
      <c r="V218" s="54"/>
      <c r="W218" s="54"/>
    </row>
    <row customHeight="1" ht="32.914306640625">
      <c r="A219" s="52" t="s">
        <v>406</v>
      </c>
      <c r="B219" s="53" t="s">
        <v>569</v>
      </c>
      <c r="C219" s="52" t="s">
        <v>499</v>
      </c>
      <c r="D219" s="52" t="s">
        <v>75</v>
      </c>
      <c r="E219" s="52" t="s">
        <v>135</v>
      </c>
      <c r="F219" s="52" t="s">
        <v>432</v>
      </c>
      <c r="G219" s="52" t="s">
        <v>349</v>
      </c>
      <c r="H219" s="52" t="s">
        <v>350</v>
      </c>
      <c r="I219" s="54">
        <v>130000</v>
      </c>
      <c r="J219" s="54">
        <v>130000</v>
      </c>
      <c r="K219" s="54">
        <v>130000</v>
      </c>
      <c r="L219" s="54"/>
      <c r="M219" s="54"/>
      <c r="N219" s="54"/>
      <c r="O219" s="54"/>
      <c r="P219" s="54"/>
      <c r="Q219" s="54"/>
      <c r="R219" s="54"/>
      <c r="S219" s="54"/>
      <c r="T219" s="54"/>
      <c r="U219" s="54"/>
      <c r="V219" s="54"/>
      <c r="W219" s="54"/>
    </row>
    <row customHeight="1" ht="32.914306640625">
      <c r="A220" s="52" t="s">
        <v>406</v>
      </c>
      <c r="B220" s="53" t="s">
        <v>569</v>
      </c>
      <c r="C220" s="52" t="s">
        <v>499</v>
      </c>
      <c r="D220" s="52" t="s">
        <v>75</v>
      </c>
      <c r="E220" s="52" t="s">
        <v>135</v>
      </c>
      <c r="F220" s="52" t="s">
        <v>432</v>
      </c>
      <c r="G220" s="52" t="s">
        <v>526</v>
      </c>
      <c r="H220" s="52" t="s">
        <v>527</v>
      </c>
      <c r="I220" s="54">
        <v>30000</v>
      </c>
      <c r="J220" s="54">
        <v>30000</v>
      </c>
      <c r="K220" s="54">
        <v>30000</v>
      </c>
      <c r="L220" s="54"/>
      <c r="M220" s="54"/>
      <c r="N220" s="54"/>
      <c r="O220" s="54"/>
      <c r="P220" s="54"/>
      <c r="Q220" s="54"/>
      <c r="R220" s="54"/>
      <c r="S220" s="54"/>
      <c r="T220" s="54"/>
      <c r="U220" s="54"/>
      <c r="V220" s="54"/>
      <c r="W220" s="54"/>
    </row>
    <row customHeight="1" ht="32.914306640625">
      <c r="A221" s="52" t="s">
        <v>406</v>
      </c>
      <c r="B221" s="53" t="s">
        <v>569</v>
      </c>
      <c r="C221" s="52" t="s">
        <v>499</v>
      </c>
      <c r="D221" s="52" t="s">
        <v>75</v>
      </c>
      <c r="E221" s="52" t="s">
        <v>135</v>
      </c>
      <c r="F221" s="52" t="s">
        <v>432</v>
      </c>
      <c r="G221" s="52" t="s">
        <v>266</v>
      </c>
      <c r="H221" s="52" t="s">
        <v>267</v>
      </c>
      <c r="I221" s="54">
        <v>40000</v>
      </c>
      <c r="J221" s="54">
        <v>40000</v>
      </c>
      <c r="K221" s="54">
        <v>40000</v>
      </c>
      <c r="L221" s="54"/>
      <c r="M221" s="54"/>
      <c r="N221" s="54"/>
      <c r="O221" s="54"/>
      <c r="P221" s="54"/>
      <c r="Q221" s="54"/>
      <c r="R221" s="54"/>
      <c r="S221" s="54"/>
      <c r="T221" s="54"/>
      <c r="U221" s="54"/>
      <c r="V221" s="54"/>
      <c r="W221" s="54"/>
    </row>
    <row customHeight="1" ht="32.914306640625">
      <c r="A222" s="52"/>
      <c r="B222" s="52"/>
      <c r="C222" s="52" t="s">
        <v>570</v>
      </c>
      <c r="D222" s="52"/>
      <c r="E222" s="52"/>
      <c r="F222" s="52"/>
      <c r="G222" s="52"/>
      <c r="H222" s="52"/>
      <c r="I222" s="54">
        <v>193102.51</v>
      </c>
      <c r="J222" s="54"/>
      <c r="K222" s="54"/>
      <c r="L222" s="54"/>
      <c r="M222" s="54"/>
      <c r="N222" s="54">
        <v>193102.51</v>
      </c>
      <c r="O222" s="54"/>
      <c r="P222" s="54"/>
      <c r="Q222" s="54"/>
      <c r="R222" s="54"/>
      <c r="S222" s="54"/>
      <c r="T222" s="54"/>
      <c r="U222" s="54"/>
      <c r="V222" s="54"/>
      <c r="W222" s="54"/>
    </row>
    <row customHeight="1" ht="32.914306640625">
      <c r="A223" s="52" t="s">
        <v>396</v>
      </c>
      <c r="B223" s="53" t="s">
        <v>571</v>
      </c>
      <c r="C223" s="52" t="s">
        <v>570</v>
      </c>
      <c r="D223" s="52" t="s">
        <v>75</v>
      </c>
      <c r="E223" s="52" t="s">
        <v>119</v>
      </c>
      <c r="F223" s="52" t="s">
        <v>534</v>
      </c>
      <c r="G223" s="52" t="s">
        <v>264</v>
      </c>
      <c r="H223" s="52" t="s">
        <v>265</v>
      </c>
      <c r="I223" s="54">
        <v>18400</v>
      </c>
      <c r="J223" s="54"/>
      <c r="K223" s="54"/>
      <c r="L223" s="54"/>
      <c r="M223" s="54"/>
      <c r="N223" s="54">
        <v>18400</v>
      </c>
      <c r="O223" s="54"/>
      <c r="P223" s="54"/>
      <c r="Q223" s="54"/>
      <c r="R223" s="54"/>
      <c r="S223" s="54"/>
      <c r="T223" s="54"/>
      <c r="U223" s="54"/>
      <c r="V223" s="54"/>
      <c r="W223" s="54"/>
    </row>
    <row customHeight="1" ht="32.914306640625">
      <c r="A224" s="52" t="s">
        <v>396</v>
      </c>
      <c r="B224" s="53" t="s">
        <v>571</v>
      </c>
      <c r="C224" s="52" t="s">
        <v>570</v>
      </c>
      <c r="D224" s="52" t="s">
        <v>75</v>
      </c>
      <c r="E224" s="52" t="s">
        <v>119</v>
      </c>
      <c r="F224" s="52" t="s">
        <v>534</v>
      </c>
      <c r="G224" s="52" t="s">
        <v>349</v>
      </c>
      <c r="H224" s="52" t="s">
        <v>350</v>
      </c>
      <c r="I224" s="54">
        <v>50000</v>
      </c>
      <c r="J224" s="54"/>
      <c r="K224" s="54"/>
      <c r="L224" s="54"/>
      <c r="M224" s="54"/>
      <c r="N224" s="54">
        <v>50000</v>
      </c>
      <c r="O224" s="54"/>
      <c r="P224" s="54"/>
      <c r="Q224" s="54"/>
      <c r="R224" s="54"/>
      <c r="S224" s="54"/>
      <c r="T224" s="54"/>
      <c r="U224" s="54"/>
      <c r="V224" s="54"/>
      <c r="W224" s="54"/>
    </row>
    <row customHeight="1" ht="32.914306640625">
      <c r="A225" s="52" t="s">
        <v>396</v>
      </c>
      <c r="B225" s="53" t="s">
        <v>571</v>
      </c>
      <c r="C225" s="52" t="s">
        <v>570</v>
      </c>
      <c r="D225" s="52" t="s">
        <v>75</v>
      </c>
      <c r="E225" s="52" t="s">
        <v>119</v>
      </c>
      <c r="F225" s="52" t="s">
        <v>534</v>
      </c>
      <c r="G225" s="52" t="s">
        <v>367</v>
      </c>
      <c r="H225" s="52" t="s">
        <v>368</v>
      </c>
      <c r="I225" s="54">
        <v>110414.34</v>
      </c>
      <c r="J225" s="54"/>
      <c r="K225" s="54"/>
      <c r="L225" s="54"/>
      <c r="M225" s="54"/>
      <c r="N225" s="54">
        <v>110414.34</v>
      </c>
      <c r="O225" s="54"/>
      <c r="P225" s="54"/>
      <c r="Q225" s="54"/>
      <c r="R225" s="54"/>
      <c r="S225" s="54"/>
      <c r="T225" s="54"/>
      <c r="U225" s="54"/>
      <c r="V225" s="54"/>
      <c r="W225" s="54"/>
    </row>
    <row customHeight="1" ht="32.914306640625">
      <c r="A226" s="52" t="s">
        <v>396</v>
      </c>
      <c r="B226" s="53" t="s">
        <v>571</v>
      </c>
      <c r="C226" s="52" t="s">
        <v>570</v>
      </c>
      <c r="D226" s="52" t="s">
        <v>75</v>
      </c>
      <c r="E226" s="52" t="s">
        <v>119</v>
      </c>
      <c r="F226" s="52" t="s">
        <v>534</v>
      </c>
      <c r="G226" s="52" t="s">
        <v>438</v>
      </c>
      <c r="H226" s="52" t="s">
        <v>439</v>
      </c>
      <c r="I226" s="54">
        <v>14288.17</v>
      </c>
      <c r="J226" s="54"/>
      <c r="K226" s="54"/>
      <c r="L226" s="54"/>
      <c r="M226" s="54"/>
      <c r="N226" s="54">
        <v>14288.17</v>
      </c>
      <c r="O226" s="54"/>
      <c r="P226" s="54"/>
      <c r="Q226" s="54"/>
      <c r="R226" s="54"/>
      <c r="S226" s="54"/>
      <c r="T226" s="54"/>
      <c r="U226" s="54"/>
      <c r="V226" s="54"/>
      <c r="W226" s="54"/>
    </row>
    <row customHeight="1" ht="32.914306640625">
      <c r="A227" s="52"/>
      <c r="B227" s="52"/>
      <c r="C227" s="52" t="s">
        <v>572</v>
      </c>
      <c r="D227" s="52"/>
      <c r="E227" s="52"/>
      <c r="F227" s="52"/>
      <c r="G227" s="52"/>
      <c r="H227" s="52"/>
      <c r="I227" s="54">
        <v>55800</v>
      </c>
      <c r="J227" s="54">
        <v>55800</v>
      </c>
      <c r="K227" s="54">
        <v>55800</v>
      </c>
      <c r="L227" s="54"/>
      <c r="M227" s="54"/>
      <c r="N227" s="54"/>
      <c r="O227" s="54"/>
      <c r="P227" s="54"/>
      <c r="Q227" s="54"/>
      <c r="R227" s="54"/>
      <c r="S227" s="54"/>
      <c r="T227" s="54"/>
      <c r="U227" s="54"/>
      <c r="V227" s="54"/>
      <c r="W227" s="54"/>
    </row>
    <row customHeight="1" ht="32.914306640625">
      <c r="A228" s="52" t="s">
        <v>406</v>
      </c>
      <c r="B228" s="53" t="s">
        <v>573</v>
      </c>
      <c r="C228" s="52" t="s">
        <v>572</v>
      </c>
      <c r="D228" s="52" t="s">
        <v>75</v>
      </c>
      <c r="E228" s="52" t="s">
        <v>135</v>
      </c>
      <c r="F228" s="52" t="s">
        <v>432</v>
      </c>
      <c r="G228" s="52" t="s">
        <v>349</v>
      </c>
      <c r="H228" s="52" t="s">
        <v>350</v>
      </c>
      <c r="I228" s="54">
        <v>55800</v>
      </c>
      <c r="J228" s="54">
        <v>55800</v>
      </c>
      <c r="K228" s="54">
        <v>55800</v>
      </c>
      <c r="L228" s="54"/>
      <c r="M228" s="54"/>
      <c r="N228" s="54"/>
      <c r="O228" s="54"/>
      <c r="P228" s="54"/>
      <c r="Q228" s="54"/>
      <c r="R228" s="54"/>
      <c r="S228" s="54"/>
      <c r="T228" s="54"/>
      <c r="U228" s="54"/>
      <c r="V228" s="54"/>
      <c r="W228" s="54"/>
    </row>
    <row customHeight="1" ht="32.914306640625">
      <c r="A229" s="52"/>
      <c r="B229" s="52"/>
      <c r="C229" s="52" t="s">
        <v>574</v>
      </c>
      <c r="D229" s="52"/>
      <c r="E229" s="52"/>
      <c r="F229" s="52"/>
      <c r="G229" s="52"/>
      <c r="H229" s="52"/>
      <c r="I229" s="54">
        <v>11616</v>
      </c>
      <c r="J229" s="54">
        <v>11616</v>
      </c>
      <c r="K229" s="54">
        <v>11616</v>
      </c>
      <c r="L229" s="54"/>
      <c r="M229" s="54"/>
      <c r="N229" s="54"/>
      <c r="O229" s="54"/>
      <c r="P229" s="54"/>
      <c r="Q229" s="54"/>
      <c r="R229" s="54"/>
      <c r="S229" s="54"/>
      <c r="T229" s="54"/>
      <c r="U229" s="54"/>
      <c r="V229" s="54"/>
      <c r="W229" s="54"/>
    </row>
    <row customHeight="1" ht="32.914306640625">
      <c r="A230" s="52" t="s">
        <v>400</v>
      </c>
      <c r="B230" s="53" t="s">
        <v>575</v>
      </c>
      <c r="C230" s="52" t="s">
        <v>574</v>
      </c>
      <c r="D230" s="52" t="s">
        <v>75</v>
      </c>
      <c r="E230" s="52" t="s">
        <v>104</v>
      </c>
      <c r="F230" s="52" t="s">
        <v>286</v>
      </c>
      <c r="G230" s="52" t="s">
        <v>226</v>
      </c>
      <c r="H230" s="52" t="s">
        <v>227</v>
      </c>
      <c r="I230" s="54">
        <v>11616</v>
      </c>
      <c r="J230" s="54">
        <v>11616</v>
      </c>
      <c r="K230" s="54">
        <v>11616</v>
      </c>
      <c r="L230" s="54"/>
      <c r="M230" s="54"/>
      <c r="N230" s="54"/>
      <c r="O230" s="54"/>
      <c r="P230" s="54"/>
      <c r="Q230" s="54"/>
      <c r="R230" s="54"/>
      <c r="S230" s="54"/>
      <c r="T230" s="54"/>
      <c r="U230" s="54"/>
      <c r="V230" s="54"/>
      <c r="W230" s="54"/>
    </row>
    <row customHeight="1" ht="32.914306640625">
      <c r="A231" s="52"/>
      <c r="B231" s="52"/>
      <c r="C231" s="52" t="s">
        <v>576</v>
      </c>
      <c r="D231" s="52"/>
      <c r="E231" s="52"/>
      <c r="F231" s="52"/>
      <c r="G231" s="52"/>
      <c r="H231" s="52"/>
      <c r="I231" s="54">
        <v>152240</v>
      </c>
      <c r="J231" s="54"/>
      <c r="K231" s="54"/>
      <c r="L231" s="54"/>
      <c r="M231" s="54"/>
      <c r="N231" s="54"/>
      <c r="O231" s="54"/>
      <c r="P231" s="54"/>
      <c r="Q231" s="54"/>
      <c r="R231" s="54">
        <v>152240</v>
      </c>
      <c r="S231" s="54"/>
      <c r="T231" s="54"/>
      <c r="U231" s="54"/>
      <c r="V231" s="54"/>
      <c r="W231" s="54">
        <v>152240</v>
      </c>
    </row>
    <row customHeight="1" ht="32.914306640625">
      <c r="A232" s="52" t="s">
        <v>396</v>
      </c>
      <c r="B232" s="53" t="s">
        <v>577</v>
      </c>
      <c r="C232" s="52" t="s">
        <v>576</v>
      </c>
      <c r="D232" s="52" t="s">
        <v>75</v>
      </c>
      <c r="E232" s="52" t="s">
        <v>129</v>
      </c>
      <c r="F232" s="52" t="s">
        <v>454</v>
      </c>
      <c r="G232" s="52" t="s">
        <v>266</v>
      </c>
      <c r="H232" s="52" t="s">
        <v>267</v>
      </c>
      <c r="I232" s="54">
        <v>152240</v>
      </c>
      <c r="J232" s="54"/>
      <c r="K232" s="54"/>
      <c r="L232" s="54"/>
      <c r="M232" s="54"/>
      <c r="N232" s="54"/>
      <c r="O232" s="54"/>
      <c r="P232" s="54"/>
      <c r="Q232" s="54"/>
      <c r="R232" s="54">
        <v>152240</v>
      </c>
      <c r="S232" s="54"/>
      <c r="T232" s="54"/>
      <c r="U232" s="54"/>
      <c r="V232" s="54"/>
      <c r="W232" s="54">
        <v>152240</v>
      </c>
    </row>
    <row customHeight="1" ht="32.914306640625">
      <c r="A233" s="52"/>
      <c r="B233" s="52"/>
      <c r="C233" s="52" t="s">
        <v>578</v>
      </c>
      <c r="D233" s="52"/>
      <c r="E233" s="52"/>
      <c r="F233" s="52"/>
      <c r="G233" s="52"/>
      <c r="H233" s="52"/>
      <c r="I233" s="54">
        <v>1721477.1</v>
      </c>
      <c r="J233" s="54"/>
      <c r="K233" s="54"/>
      <c r="L233" s="54"/>
      <c r="M233" s="54"/>
      <c r="N233" s="54">
        <v>1721477.1</v>
      </c>
      <c r="O233" s="54"/>
      <c r="P233" s="54"/>
      <c r="Q233" s="54"/>
      <c r="R233" s="54"/>
      <c r="S233" s="54"/>
      <c r="T233" s="54"/>
      <c r="U233" s="54"/>
      <c r="V233" s="54"/>
      <c r="W233" s="54"/>
    </row>
    <row customHeight="1" ht="32.914306640625">
      <c r="A234" s="52" t="s">
        <v>396</v>
      </c>
      <c r="B234" s="53" t="s">
        <v>579</v>
      </c>
      <c r="C234" s="52" t="s">
        <v>578</v>
      </c>
      <c r="D234" s="52" t="s">
        <v>75</v>
      </c>
      <c r="E234" s="52" t="s">
        <v>116</v>
      </c>
      <c r="F234" s="52" t="s">
        <v>463</v>
      </c>
      <c r="G234" s="52" t="s">
        <v>254</v>
      </c>
      <c r="H234" s="52" t="s">
        <v>255</v>
      </c>
      <c r="I234" s="54">
        <v>879675.1</v>
      </c>
      <c r="J234" s="54"/>
      <c r="K234" s="54"/>
      <c r="L234" s="54"/>
      <c r="M234" s="54"/>
      <c r="N234" s="54">
        <v>879675.1</v>
      </c>
      <c r="O234" s="54"/>
      <c r="P234" s="54"/>
      <c r="Q234" s="54"/>
      <c r="R234" s="54"/>
      <c r="S234" s="54"/>
      <c r="T234" s="54"/>
      <c r="U234" s="54"/>
      <c r="V234" s="54"/>
      <c r="W234" s="54"/>
    </row>
    <row customHeight="1" ht="32.914306640625">
      <c r="A235" s="52" t="s">
        <v>396</v>
      </c>
      <c r="B235" s="53" t="s">
        <v>579</v>
      </c>
      <c r="C235" s="52" t="s">
        <v>578</v>
      </c>
      <c r="D235" s="52" t="s">
        <v>75</v>
      </c>
      <c r="E235" s="52" t="s">
        <v>116</v>
      </c>
      <c r="F235" s="52" t="s">
        <v>463</v>
      </c>
      <c r="G235" s="52" t="s">
        <v>264</v>
      </c>
      <c r="H235" s="52" t="s">
        <v>265</v>
      </c>
      <c r="I235" s="54">
        <v>55000</v>
      </c>
      <c r="J235" s="54"/>
      <c r="K235" s="54"/>
      <c r="L235" s="54"/>
      <c r="M235" s="54"/>
      <c r="N235" s="54">
        <v>55000</v>
      </c>
      <c r="O235" s="54"/>
      <c r="P235" s="54"/>
      <c r="Q235" s="54"/>
      <c r="R235" s="54"/>
      <c r="S235" s="54"/>
      <c r="T235" s="54"/>
      <c r="U235" s="54"/>
      <c r="V235" s="54"/>
      <c r="W235" s="54"/>
    </row>
    <row customHeight="1" ht="32.914306640625">
      <c r="A236" s="52" t="s">
        <v>396</v>
      </c>
      <c r="B236" s="53" t="s">
        <v>579</v>
      </c>
      <c r="C236" s="52" t="s">
        <v>578</v>
      </c>
      <c r="D236" s="52" t="s">
        <v>75</v>
      </c>
      <c r="E236" s="52" t="s">
        <v>116</v>
      </c>
      <c r="F236" s="52" t="s">
        <v>463</v>
      </c>
      <c r="G236" s="52" t="s">
        <v>367</v>
      </c>
      <c r="H236" s="52" t="s">
        <v>368</v>
      </c>
      <c r="I236" s="54">
        <v>48000</v>
      </c>
      <c r="J236" s="54"/>
      <c r="K236" s="54"/>
      <c r="L236" s="54"/>
      <c r="M236" s="54"/>
      <c r="N236" s="54">
        <v>48000</v>
      </c>
      <c r="O236" s="54"/>
      <c r="P236" s="54"/>
      <c r="Q236" s="54"/>
      <c r="R236" s="54"/>
      <c r="S236" s="54"/>
      <c r="T236" s="54"/>
      <c r="U236" s="54"/>
      <c r="V236" s="54"/>
      <c r="W236" s="54"/>
    </row>
    <row customHeight="1" ht="32.914306640625">
      <c r="A237" s="52" t="s">
        <v>396</v>
      </c>
      <c r="B237" s="53" t="s">
        <v>579</v>
      </c>
      <c r="C237" s="52" t="s">
        <v>578</v>
      </c>
      <c r="D237" s="52" t="s">
        <v>75</v>
      </c>
      <c r="E237" s="52" t="s">
        <v>116</v>
      </c>
      <c r="F237" s="52" t="s">
        <v>463</v>
      </c>
      <c r="G237" s="52" t="s">
        <v>266</v>
      </c>
      <c r="H237" s="52" t="s">
        <v>267</v>
      </c>
      <c r="I237" s="54">
        <v>738302</v>
      </c>
      <c r="J237" s="54"/>
      <c r="K237" s="54"/>
      <c r="L237" s="54"/>
      <c r="M237" s="54"/>
      <c r="N237" s="54">
        <v>738302</v>
      </c>
      <c r="O237" s="54"/>
      <c r="P237" s="54"/>
      <c r="Q237" s="54"/>
      <c r="R237" s="54"/>
      <c r="S237" s="54"/>
      <c r="T237" s="54"/>
      <c r="U237" s="54"/>
      <c r="V237" s="54"/>
      <c r="W237" s="54"/>
    </row>
    <row customHeight="1" ht="32.914306640625">
      <c r="A238" s="52" t="s">
        <v>396</v>
      </c>
      <c r="B238" s="53" t="s">
        <v>579</v>
      </c>
      <c r="C238" s="52" t="s">
        <v>578</v>
      </c>
      <c r="D238" s="52" t="s">
        <v>75</v>
      </c>
      <c r="E238" s="52" t="s">
        <v>116</v>
      </c>
      <c r="F238" s="52" t="s">
        <v>463</v>
      </c>
      <c r="G238" s="52" t="s">
        <v>438</v>
      </c>
      <c r="H238" s="52" t="s">
        <v>439</v>
      </c>
      <c r="I238" s="54">
        <v>500</v>
      </c>
      <c r="J238" s="54"/>
      <c r="K238" s="54"/>
      <c r="L238" s="54"/>
      <c r="M238" s="54"/>
      <c r="N238" s="54">
        <v>500</v>
      </c>
      <c r="O238" s="54"/>
      <c r="P238" s="54"/>
      <c r="Q238" s="54"/>
      <c r="R238" s="54"/>
      <c r="S238" s="54"/>
      <c r="T238" s="54"/>
      <c r="U238" s="54"/>
      <c r="V238" s="54"/>
      <c r="W238" s="54"/>
    </row>
    <row customHeight="1" ht="32.914306640625">
      <c r="A239" s="52"/>
      <c r="B239" s="52"/>
      <c r="C239" s="52" t="s">
        <v>580</v>
      </c>
      <c r="D239" s="52"/>
      <c r="E239" s="52"/>
      <c r="F239" s="52"/>
      <c r="G239" s="52"/>
      <c r="H239" s="52"/>
      <c r="I239" s="54">
        <v>7819073.05</v>
      </c>
      <c r="J239" s="54"/>
      <c r="K239" s="54"/>
      <c r="L239" s="54"/>
      <c r="M239" s="54"/>
      <c r="N239" s="54">
        <v>7819073.05</v>
      </c>
      <c r="O239" s="54"/>
      <c r="P239" s="54"/>
      <c r="Q239" s="54"/>
      <c r="R239" s="54"/>
      <c r="S239" s="54"/>
      <c r="T239" s="54"/>
      <c r="U239" s="54"/>
      <c r="V239" s="54"/>
      <c r="W239" s="54"/>
    </row>
    <row customHeight="1" ht="32.914306640625">
      <c r="A240" s="52" t="s">
        <v>396</v>
      </c>
      <c r="B240" s="53" t="s">
        <v>581</v>
      </c>
      <c r="C240" s="52" t="s">
        <v>580</v>
      </c>
      <c r="D240" s="52" t="s">
        <v>75</v>
      </c>
      <c r="E240" s="52" t="s">
        <v>116</v>
      </c>
      <c r="F240" s="52" t="s">
        <v>463</v>
      </c>
      <c r="G240" s="52" t="s">
        <v>467</v>
      </c>
      <c r="H240" s="52" t="s">
        <v>468</v>
      </c>
      <c r="I240" s="54">
        <v>7815207.55</v>
      </c>
      <c r="J240" s="54"/>
      <c r="K240" s="54"/>
      <c r="L240" s="54"/>
      <c r="M240" s="54"/>
      <c r="N240" s="54">
        <v>7815207.55</v>
      </c>
      <c r="O240" s="54"/>
      <c r="P240" s="54"/>
      <c r="Q240" s="54"/>
      <c r="R240" s="54"/>
      <c r="S240" s="54"/>
      <c r="T240" s="54"/>
      <c r="U240" s="54"/>
      <c r="V240" s="54"/>
      <c r="W240" s="54"/>
    </row>
    <row customHeight="1" ht="32.914306640625">
      <c r="A241" s="52" t="s">
        <v>396</v>
      </c>
      <c r="B241" s="53" t="s">
        <v>581</v>
      </c>
      <c r="C241" s="52" t="s">
        <v>580</v>
      </c>
      <c r="D241" s="52" t="s">
        <v>75</v>
      </c>
      <c r="E241" s="52" t="s">
        <v>116</v>
      </c>
      <c r="F241" s="52" t="s">
        <v>463</v>
      </c>
      <c r="G241" s="52" t="s">
        <v>582</v>
      </c>
      <c r="H241" s="52" t="s">
        <v>167</v>
      </c>
      <c r="I241" s="54">
        <v>3865.5</v>
      </c>
      <c r="J241" s="54"/>
      <c r="K241" s="54"/>
      <c r="L241" s="54"/>
      <c r="M241" s="54"/>
      <c r="N241" s="54">
        <v>3865.5</v>
      </c>
      <c r="O241" s="54"/>
      <c r="P241" s="54"/>
      <c r="Q241" s="54"/>
      <c r="R241" s="54"/>
      <c r="S241" s="54"/>
      <c r="T241" s="54"/>
      <c r="U241" s="54"/>
      <c r="V241" s="54"/>
      <c r="W241" s="54"/>
    </row>
    <row customHeight="1" ht="32.914306640625">
      <c r="A242" s="52"/>
      <c r="B242" s="52"/>
      <c r="C242" s="52" t="s">
        <v>583</v>
      </c>
      <c r="D242" s="52"/>
      <c r="E242" s="52"/>
      <c r="F242" s="52"/>
      <c r="G242" s="52"/>
      <c r="H242" s="52"/>
      <c r="I242" s="54">
        <v>464850</v>
      </c>
      <c r="J242" s="54"/>
      <c r="K242" s="54"/>
      <c r="L242" s="54"/>
      <c r="M242" s="54"/>
      <c r="N242" s="54"/>
      <c r="O242" s="54"/>
      <c r="P242" s="54"/>
      <c r="Q242" s="54"/>
      <c r="R242" s="54">
        <v>464850</v>
      </c>
      <c r="S242" s="54"/>
      <c r="T242" s="54"/>
      <c r="U242" s="54"/>
      <c r="V242" s="54"/>
      <c r="W242" s="54">
        <v>464850</v>
      </c>
    </row>
    <row customHeight="1" ht="32.914306640625">
      <c r="A243" s="52" t="s">
        <v>396</v>
      </c>
      <c r="B243" s="53" t="s">
        <v>584</v>
      </c>
      <c r="C243" s="52" t="s">
        <v>583</v>
      </c>
      <c r="D243" s="52" t="s">
        <v>75</v>
      </c>
      <c r="E243" s="52" t="s">
        <v>129</v>
      </c>
      <c r="F243" s="52" t="s">
        <v>454</v>
      </c>
      <c r="G243" s="52" t="s">
        <v>248</v>
      </c>
      <c r="H243" s="52" t="s">
        <v>249</v>
      </c>
      <c r="I243" s="54">
        <v>12000</v>
      </c>
      <c r="J243" s="54"/>
      <c r="K243" s="54"/>
      <c r="L243" s="54"/>
      <c r="M243" s="54"/>
      <c r="N243" s="54"/>
      <c r="O243" s="54"/>
      <c r="P243" s="54"/>
      <c r="Q243" s="54"/>
      <c r="R243" s="54">
        <v>12000</v>
      </c>
      <c r="S243" s="54"/>
      <c r="T243" s="54"/>
      <c r="U243" s="54"/>
      <c r="V243" s="54"/>
      <c r="W243" s="54">
        <v>12000</v>
      </c>
    </row>
    <row customHeight="1" ht="32.914306640625">
      <c r="A244" s="52" t="s">
        <v>396</v>
      </c>
      <c r="B244" s="53" t="s">
        <v>584</v>
      </c>
      <c r="C244" s="52" t="s">
        <v>583</v>
      </c>
      <c r="D244" s="52" t="s">
        <v>75</v>
      </c>
      <c r="E244" s="52" t="s">
        <v>129</v>
      </c>
      <c r="F244" s="52" t="s">
        <v>454</v>
      </c>
      <c r="G244" s="52" t="s">
        <v>266</v>
      </c>
      <c r="H244" s="52" t="s">
        <v>267</v>
      </c>
      <c r="I244" s="54">
        <v>452850</v>
      </c>
      <c r="J244" s="54"/>
      <c r="K244" s="54"/>
      <c r="L244" s="54"/>
      <c r="M244" s="54"/>
      <c r="N244" s="54"/>
      <c r="O244" s="54"/>
      <c r="P244" s="54"/>
      <c r="Q244" s="54"/>
      <c r="R244" s="54">
        <v>452850</v>
      </c>
      <c r="S244" s="54"/>
      <c r="T244" s="54"/>
      <c r="U244" s="54"/>
      <c r="V244" s="54"/>
      <c r="W244" s="54">
        <v>452850</v>
      </c>
    </row>
    <row customHeight="1" ht="32.914306640625">
      <c r="A245" s="52"/>
      <c r="B245" s="52"/>
      <c r="C245" s="52" t="s">
        <v>585</v>
      </c>
      <c r="D245" s="52"/>
      <c r="E245" s="52"/>
      <c r="F245" s="52"/>
      <c r="G245" s="52"/>
      <c r="H245" s="52"/>
      <c r="I245" s="54">
        <v>75993</v>
      </c>
      <c r="J245" s="54"/>
      <c r="K245" s="54"/>
      <c r="L245" s="54"/>
      <c r="M245" s="54"/>
      <c r="N245" s="54">
        <v>75993</v>
      </c>
      <c r="O245" s="54"/>
      <c r="P245" s="54"/>
      <c r="Q245" s="54"/>
      <c r="R245" s="54"/>
      <c r="S245" s="54"/>
      <c r="T245" s="54"/>
      <c r="U245" s="54"/>
      <c r="V245" s="54"/>
      <c r="W245" s="54"/>
    </row>
    <row customHeight="1" ht="32.914306640625">
      <c r="A246" s="52" t="s">
        <v>396</v>
      </c>
      <c r="B246" s="53" t="s">
        <v>586</v>
      </c>
      <c r="C246" s="52" t="s">
        <v>585</v>
      </c>
      <c r="D246" s="52" t="s">
        <v>75</v>
      </c>
      <c r="E246" s="52" t="s">
        <v>132</v>
      </c>
      <c r="F246" s="52" t="s">
        <v>435</v>
      </c>
      <c r="G246" s="52" t="s">
        <v>367</v>
      </c>
      <c r="H246" s="52" t="s">
        <v>368</v>
      </c>
      <c r="I246" s="54">
        <v>75993</v>
      </c>
      <c r="J246" s="54"/>
      <c r="K246" s="54"/>
      <c r="L246" s="54"/>
      <c r="M246" s="54"/>
      <c r="N246" s="54">
        <v>75993</v>
      </c>
      <c r="O246" s="54"/>
      <c r="P246" s="54"/>
      <c r="Q246" s="54"/>
      <c r="R246" s="54"/>
      <c r="S246" s="54"/>
      <c r="T246" s="54"/>
      <c r="U246" s="54"/>
      <c r="V246" s="54"/>
      <c r="W246" s="54"/>
    </row>
    <row customHeight="1" ht="32.914306640625">
      <c r="A247" s="52"/>
      <c r="B247" s="52"/>
      <c r="C247" s="52" t="s">
        <v>587</v>
      </c>
      <c r="D247" s="52"/>
      <c r="E247" s="52"/>
      <c r="F247" s="52"/>
      <c r="G247" s="52"/>
      <c r="H247" s="52"/>
      <c r="I247" s="54">
        <v>2042310</v>
      </c>
      <c r="J247" s="54"/>
      <c r="K247" s="54"/>
      <c r="L247" s="54"/>
      <c r="M247" s="54"/>
      <c r="N247" s="54"/>
      <c r="O247" s="54"/>
      <c r="P247" s="54"/>
      <c r="Q247" s="54"/>
      <c r="R247" s="54">
        <v>2042310</v>
      </c>
      <c r="S247" s="54"/>
      <c r="T247" s="54"/>
      <c r="U247" s="54"/>
      <c r="V247" s="54"/>
      <c r="W247" s="54">
        <v>2042310</v>
      </c>
    </row>
    <row customHeight="1" ht="32.914306640625">
      <c r="A248" s="52" t="s">
        <v>396</v>
      </c>
      <c r="B248" s="53" t="s">
        <v>588</v>
      </c>
      <c r="C248" s="52" t="s">
        <v>587</v>
      </c>
      <c r="D248" s="52" t="s">
        <v>75</v>
      </c>
      <c r="E248" s="52" t="s">
        <v>129</v>
      </c>
      <c r="F248" s="52" t="s">
        <v>454</v>
      </c>
      <c r="G248" s="52" t="s">
        <v>248</v>
      </c>
      <c r="H248" s="52" t="s">
        <v>249</v>
      </c>
      <c r="I248" s="54">
        <v>20000</v>
      </c>
      <c r="J248" s="54"/>
      <c r="K248" s="54"/>
      <c r="L248" s="54"/>
      <c r="M248" s="54"/>
      <c r="N248" s="54"/>
      <c r="O248" s="54"/>
      <c r="P248" s="54"/>
      <c r="Q248" s="54"/>
      <c r="R248" s="54">
        <v>20000</v>
      </c>
      <c r="S248" s="54"/>
      <c r="T248" s="54"/>
      <c r="U248" s="54"/>
      <c r="V248" s="54"/>
      <c r="W248" s="54">
        <v>20000</v>
      </c>
    </row>
    <row customHeight="1" ht="32.914306640625">
      <c r="A249" s="52" t="s">
        <v>396</v>
      </c>
      <c r="B249" s="53" t="s">
        <v>588</v>
      </c>
      <c r="C249" s="52" t="s">
        <v>587</v>
      </c>
      <c r="D249" s="52" t="s">
        <v>75</v>
      </c>
      <c r="E249" s="52" t="s">
        <v>129</v>
      </c>
      <c r="F249" s="52" t="s">
        <v>454</v>
      </c>
      <c r="G249" s="52" t="s">
        <v>266</v>
      </c>
      <c r="H249" s="52" t="s">
        <v>267</v>
      </c>
      <c r="I249" s="54">
        <v>2022310</v>
      </c>
      <c r="J249" s="54"/>
      <c r="K249" s="54"/>
      <c r="L249" s="54"/>
      <c r="M249" s="54"/>
      <c r="N249" s="54"/>
      <c r="O249" s="54"/>
      <c r="P249" s="54"/>
      <c r="Q249" s="54"/>
      <c r="R249" s="54">
        <v>2022310</v>
      </c>
      <c r="S249" s="54"/>
      <c r="T249" s="54"/>
      <c r="U249" s="54"/>
      <c r="V249" s="54"/>
      <c r="W249" s="54">
        <v>2022310</v>
      </c>
    </row>
    <row customHeight="1" ht="18.75">
      <c r="A250" s="55" t="s">
        <v>589</v>
      </c>
      <c r="B250" s="56"/>
      <c r="C250" s="56"/>
      <c r="D250" s="56"/>
      <c r="E250" s="56"/>
      <c r="F250" s="56"/>
      <c r="G250" s="56"/>
      <c r="H250" s="57"/>
      <c r="I250" s="54">
        <v>171052084.18</v>
      </c>
      <c r="J250" s="54">
        <v>10671166.8</v>
      </c>
      <c r="K250" s="54">
        <v>10671166.8</v>
      </c>
      <c r="L250" s="54"/>
      <c r="M250" s="54"/>
      <c r="N250" s="54">
        <v>156555573.66</v>
      </c>
      <c r="O250" s="54"/>
      <c r="P250" s="54"/>
      <c r="Q250" s="54"/>
      <c r="R250" s="54">
        <v>3825343.72</v>
      </c>
      <c r="S250" s="54"/>
      <c r="T250" s="54">
        <v>683655.22</v>
      </c>
      <c r="U250" s="54"/>
      <c r="V250" s="54"/>
      <c r="W250" s="54">
        <v>3141688.5</v>
      </c>
    </row>
  </sheetData>
  <mergeCells count="28">
    <mergeCell ref="E4:E6"/>
    <mergeCell ref="Q4:Q6"/>
    <mergeCell ref="R4:W4"/>
    <mergeCell ref="R5:R6"/>
    <mergeCell ref="S5:S6"/>
    <mergeCell ref="T5:T6"/>
    <mergeCell ref="V5:V6"/>
    <mergeCell ref="W5:W6"/>
    <mergeCell ref="A250:H250"/>
    <mergeCell ref="U5:U6"/>
    <mergeCell ref="A2:W2"/>
    <mergeCell ref="F4:F6"/>
    <mergeCell ref="A4:A6"/>
    <mergeCell ref="C4:C6"/>
    <mergeCell ref="M5:M6"/>
    <mergeCell ref="J4:M4"/>
    <mergeCell ref="D4:D6"/>
    <mergeCell ref="G4:G6"/>
    <mergeCell ref="H4:H6"/>
    <mergeCell ref="I4:I6"/>
    <mergeCell ref="L5:L6"/>
    <mergeCell ref="N4:P4"/>
    <mergeCell ref="N5:N6"/>
    <mergeCell ref="O5:O6"/>
    <mergeCell ref="P5:P6"/>
    <mergeCell ref="B4:B6"/>
    <mergeCell ref="J5:K5"/>
    <mergeCell ref="A3:I3"/>
  </mergeCells>
  <pageSetup paperSize="9" scale="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BAD54-40C8-AF88-6338-0CC3E1F6B49D}" mc:Ignorable="x14ac xr xr2 xr3">
  <sheetPr>
    <outlinePr summaryRight="0"/>
  </sheetPr>
  <dimension ref="A1:J279"/>
  <sheetViews>
    <sheetView topLeftCell="A1" showZeros="0" workbookViewId="0"/>
  </sheetViews>
  <sheetFormatPr defaultColWidth="9.140625" customHeight="1" defaultRowHeight="12"/>
  <cols>
    <col min="1" max="1" width="34.28125" customWidth="1"/>
    <col min="2" max="2" width="29.00390625" customWidth="1"/>
    <col min="3" max="3" width="17.171875" customWidth="1"/>
    <col min="4" max="4" width="21.03125" customWidth="1"/>
    <col min="5" max="5" width="23.57421875" customWidth="1"/>
    <col min="6" max="6" width="11.28125" customWidth="1"/>
    <col min="7" max="7" width="10.3125" customWidth="1"/>
    <col min="8" max="8" width="9.3125" customWidth="1"/>
    <col min="9" max="9" width="13.421875" customWidth="1"/>
    <col min="10" max="10" width="27.453125" customWidth="1"/>
  </cols>
  <sheetData>
    <row customHeight="1" ht="12">
      <c r="J1" s="58" t="s">
        <v>590</v>
      </c>
    </row>
    <row customHeight="1" ht="28.5">
      <c r="A2" s="59" t="s">
        <v>591</v>
      </c>
      <c r="B2" s="33"/>
      <c r="C2" s="33"/>
      <c r="D2" s="33"/>
      <c r="E2" s="33"/>
      <c r="F2" s="60"/>
      <c r="G2" s="33"/>
      <c r="H2" s="60"/>
      <c r="I2" s="60"/>
      <c r="J2" s="33"/>
    </row>
    <row customHeight="1" ht="15">
      <c r="A3" s="34">
        <f>"单位名称："&amp;"玉溪市林业和草原局"</f>
      </c>
    </row>
    <row customHeight="1" ht="14.25">
      <c r="A4" s="61" t="s">
        <v>592</v>
      </c>
      <c r="B4" s="61" t="s">
        <v>593</v>
      </c>
      <c r="C4" s="61" t="s">
        <v>594</v>
      </c>
      <c r="D4" s="61" t="s">
        <v>595</v>
      </c>
      <c r="E4" s="61" t="s">
        <v>596</v>
      </c>
      <c r="F4" s="62" t="s">
        <v>597</v>
      </c>
      <c r="G4" s="61" t="s">
        <v>598</v>
      </c>
      <c r="H4" s="62" t="s">
        <v>599</v>
      </c>
      <c r="I4" s="62" t="s">
        <v>600</v>
      </c>
      <c r="J4" s="61" t="s">
        <v>601</v>
      </c>
    </row>
    <row customHeight="1" ht="14.25">
      <c r="A5" s="61">
        <v>1</v>
      </c>
      <c r="B5" s="61">
        <v>2</v>
      </c>
      <c r="C5" s="61">
        <v>3</v>
      </c>
      <c r="D5" s="61">
        <v>4</v>
      </c>
      <c r="E5" s="61">
        <v>5</v>
      </c>
      <c r="F5" s="62">
        <v>6</v>
      </c>
      <c r="G5" s="61">
        <v>7</v>
      </c>
      <c r="H5" s="62">
        <v>8</v>
      </c>
      <c r="I5" s="62">
        <v>9</v>
      </c>
      <c r="J5" s="61">
        <v>10</v>
      </c>
    </row>
    <row customHeight="1" ht="15">
      <c r="A6" s="52" t="s">
        <v>64</v>
      </c>
      <c r="B6" s="63"/>
      <c r="C6" s="63"/>
      <c r="D6" s="63"/>
      <c r="E6" s="64"/>
      <c r="F6" s="65"/>
      <c r="G6" s="64"/>
      <c r="H6" s="65"/>
      <c r="I6" s="65"/>
      <c r="J6" s="64"/>
    </row>
    <row customHeight="1" ht="33.75">
      <c r="A7" s="66" t="s">
        <v>64</v>
      </c>
      <c r="B7" s="52"/>
      <c r="C7" s="52"/>
      <c r="D7" s="52"/>
      <c r="E7" s="52"/>
      <c r="F7" s="52"/>
      <c r="G7" s="67"/>
      <c r="H7" s="52"/>
      <c r="I7" s="52"/>
      <c r="J7" s="52"/>
    </row>
    <row customHeight="1" ht="33.75">
      <c r="A8" s="52" t="s">
        <v>488</v>
      </c>
      <c r="B8" s="52" t="s">
        <v>602</v>
      </c>
      <c r="C8" s="52" t="s">
        <v>603</v>
      </c>
      <c r="D8" s="52" t="s">
        <v>604</v>
      </c>
      <c r="E8" s="52" t="s">
        <v>605</v>
      </c>
      <c r="F8" s="52" t="s">
        <v>606</v>
      </c>
      <c r="G8" s="67" t="s">
        <v>607</v>
      </c>
      <c r="H8" s="52" t="s">
        <v>608</v>
      </c>
      <c r="I8" s="52" t="s">
        <v>609</v>
      </c>
      <c r="J8" s="52" t="s">
        <v>610</v>
      </c>
    </row>
    <row customHeight="1" ht="33.75">
      <c r="A9" s="52" t="s">
        <v>488</v>
      </c>
      <c r="B9" s="52" t="s">
        <v>602</v>
      </c>
      <c r="C9" s="52" t="s">
        <v>603</v>
      </c>
      <c r="D9" s="52" t="s">
        <v>611</v>
      </c>
      <c r="E9" s="52" t="s">
        <v>612</v>
      </c>
      <c r="F9" s="52" t="s">
        <v>613</v>
      </c>
      <c r="G9" s="67" t="s">
        <v>614</v>
      </c>
      <c r="H9" s="52" t="s">
        <v>615</v>
      </c>
      <c r="I9" s="52" t="s">
        <v>609</v>
      </c>
      <c r="J9" s="52" t="s">
        <v>616</v>
      </c>
    </row>
    <row customHeight="1" ht="33.75">
      <c r="A10" s="52" t="s">
        <v>488</v>
      </c>
      <c r="B10" s="52" t="s">
        <v>602</v>
      </c>
      <c r="C10" s="52" t="s">
        <v>603</v>
      </c>
      <c r="D10" s="52" t="s">
        <v>617</v>
      </c>
      <c r="E10" s="52" t="s">
        <v>618</v>
      </c>
      <c r="F10" s="52" t="s">
        <v>606</v>
      </c>
      <c r="G10" s="67" t="s">
        <v>619</v>
      </c>
      <c r="H10" s="52" t="s">
        <v>615</v>
      </c>
      <c r="I10" s="52" t="s">
        <v>609</v>
      </c>
      <c r="J10" s="52" t="s">
        <v>620</v>
      </c>
    </row>
    <row customHeight="1" ht="33.75">
      <c r="A11" s="52" t="s">
        <v>488</v>
      </c>
      <c r="B11" s="52" t="s">
        <v>602</v>
      </c>
      <c r="C11" s="52" t="s">
        <v>621</v>
      </c>
      <c r="D11" s="52" t="s">
        <v>622</v>
      </c>
      <c r="E11" s="52" t="s">
        <v>623</v>
      </c>
      <c r="F11" s="52" t="s">
        <v>606</v>
      </c>
      <c r="G11" s="67" t="s">
        <v>624</v>
      </c>
      <c r="H11" s="52"/>
      <c r="I11" s="52" t="s">
        <v>625</v>
      </c>
      <c r="J11" s="52" t="s">
        <v>626</v>
      </c>
    </row>
    <row customHeight="1" ht="33.75">
      <c r="A12" s="52" t="s">
        <v>488</v>
      </c>
      <c r="B12" s="52" t="s">
        <v>602</v>
      </c>
      <c r="C12" s="52" t="s">
        <v>621</v>
      </c>
      <c r="D12" s="52" t="s">
        <v>627</v>
      </c>
      <c r="E12" s="52" t="s">
        <v>628</v>
      </c>
      <c r="F12" s="52" t="s">
        <v>606</v>
      </c>
      <c r="G12" s="67" t="s">
        <v>624</v>
      </c>
      <c r="H12" s="52"/>
      <c r="I12" s="52" t="s">
        <v>625</v>
      </c>
      <c r="J12" s="52" t="s">
        <v>629</v>
      </c>
    </row>
    <row customHeight="1" ht="33.75">
      <c r="A13" s="52" t="s">
        <v>488</v>
      </c>
      <c r="B13" s="52" t="s">
        <v>602</v>
      </c>
      <c r="C13" s="52" t="s">
        <v>630</v>
      </c>
      <c r="D13" s="52" t="s">
        <v>631</v>
      </c>
      <c r="E13" s="52" t="s">
        <v>632</v>
      </c>
      <c r="F13" s="52" t="s">
        <v>613</v>
      </c>
      <c r="G13" s="67" t="s">
        <v>614</v>
      </c>
      <c r="H13" s="52" t="s">
        <v>615</v>
      </c>
      <c r="I13" s="52" t="s">
        <v>609</v>
      </c>
      <c r="J13" s="52" t="s">
        <v>633</v>
      </c>
    </row>
    <row customHeight="1" ht="33.75">
      <c r="A14" s="52" t="s">
        <v>510</v>
      </c>
      <c r="B14" s="52" t="s">
        <v>634</v>
      </c>
      <c r="C14" s="52" t="s">
        <v>603</v>
      </c>
      <c r="D14" s="52" t="s">
        <v>604</v>
      </c>
      <c r="E14" s="52" t="s">
        <v>635</v>
      </c>
      <c r="F14" s="52" t="s">
        <v>613</v>
      </c>
      <c r="G14" s="67" t="s">
        <v>636</v>
      </c>
      <c r="H14" s="52" t="s">
        <v>637</v>
      </c>
      <c r="I14" s="52" t="s">
        <v>609</v>
      </c>
      <c r="J14" s="52" t="s">
        <v>635</v>
      </c>
    </row>
    <row customHeight="1" ht="33.75">
      <c r="A15" s="52" t="s">
        <v>510</v>
      </c>
      <c r="B15" s="52" t="s">
        <v>634</v>
      </c>
      <c r="C15" s="52" t="s">
        <v>603</v>
      </c>
      <c r="D15" s="52" t="s">
        <v>604</v>
      </c>
      <c r="E15" s="52" t="s">
        <v>638</v>
      </c>
      <c r="F15" s="52" t="s">
        <v>613</v>
      </c>
      <c r="G15" s="67" t="s">
        <v>639</v>
      </c>
      <c r="H15" s="52" t="s">
        <v>640</v>
      </c>
      <c r="I15" s="52" t="s">
        <v>609</v>
      </c>
      <c r="J15" s="52" t="s">
        <v>641</v>
      </c>
    </row>
    <row customHeight="1" ht="33.75">
      <c r="A16" s="52" t="s">
        <v>510</v>
      </c>
      <c r="B16" s="52" t="s">
        <v>634</v>
      </c>
      <c r="C16" s="52" t="s">
        <v>603</v>
      </c>
      <c r="D16" s="52" t="s">
        <v>611</v>
      </c>
      <c r="E16" s="52" t="s">
        <v>642</v>
      </c>
      <c r="F16" s="52" t="s">
        <v>613</v>
      </c>
      <c r="G16" s="67" t="s">
        <v>643</v>
      </c>
      <c r="H16" s="52" t="s">
        <v>615</v>
      </c>
      <c r="I16" s="52" t="s">
        <v>609</v>
      </c>
      <c r="J16" s="52" t="s">
        <v>642</v>
      </c>
    </row>
    <row customHeight="1" ht="33.75">
      <c r="A17" s="52" t="s">
        <v>510</v>
      </c>
      <c r="B17" s="52" t="s">
        <v>634</v>
      </c>
      <c r="C17" s="52" t="s">
        <v>621</v>
      </c>
      <c r="D17" s="52" t="s">
        <v>627</v>
      </c>
      <c r="E17" s="52" t="s">
        <v>627</v>
      </c>
      <c r="F17" s="52" t="s">
        <v>606</v>
      </c>
      <c r="G17" s="67" t="s">
        <v>644</v>
      </c>
      <c r="H17" s="52"/>
      <c r="I17" s="52" t="s">
        <v>625</v>
      </c>
      <c r="J17" s="52" t="s">
        <v>645</v>
      </c>
    </row>
    <row customHeight="1" ht="33.75">
      <c r="A18" s="52" t="s">
        <v>510</v>
      </c>
      <c r="B18" s="52" t="s">
        <v>634</v>
      </c>
      <c r="C18" s="52" t="s">
        <v>630</v>
      </c>
      <c r="D18" s="52" t="s">
        <v>631</v>
      </c>
      <c r="E18" s="52" t="s">
        <v>646</v>
      </c>
      <c r="F18" s="52" t="s">
        <v>613</v>
      </c>
      <c r="G18" s="67" t="s">
        <v>647</v>
      </c>
      <c r="H18" s="52" t="s">
        <v>615</v>
      </c>
      <c r="I18" s="52" t="s">
        <v>609</v>
      </c>
      <c r="J18" s="52" t="s">
        <v>648</v>
      </c>
    </row>
    <row customHeight="1" ht="33.75">
      <c r="A19" s="52" t="s">
        <v>510</v>
      </c>
      <c r="B19" s="52" t="s">
        <v>634</v>
      </c>
      <c r="C19" s="52" t="s">
        <v>649</v>
      </c>
      <c r="D19" s="52" t="s">
        <v>650</v>
      </c>
      <c r="E19" s="52" t="s">
        <v>651</v>
      </c>
      <c r="F19" s="52" t="s">
        <v>652</v>
      </c>
      <c r="G19" s="67" t="s">
        <v>53</v>
      </c>
      <c r="H19" s="52" t="s">
        <v>653</v>
      </c>
      <c r="I19" s="52" t="s">
        <v>609</v>
      </c>
      <c r="J19" s="52" t="s">
        <v>651</v>
      </c>
    </row>
    <row customHeight="1" ht="33.75">
      <c r="A20" s="52" t="s">
        <v>516</v>
      </c>
      <c r="B20" s="52" t="s">
        <v>654</v>
      </c>
      <c r="C20" s="52" t="s">
        <v>603</v>
      </c>
      <c r="D20" s="52" t="s">
        <v>604</v>
      </c>
      <c r="E20" s="52" t="s">
        <v>655</v>
      </c>
      <c r="F20" s="52" t="s">
        <v>606</v>
      </c>
      <c r="G20" s="67" t="s">
        <v>656</v>
      </c>
      <c r="H20" s="52" t="s">
        <v>657</v>
      </c>
      <c r="I20" s="52" t="s">
        <v>609</v>
      </c>
      <c r="J20" s="52" t="s">
        <v>658</v>
      </c>
    </row>
    <row customHeight="1" ht="33.75">
      <c r="A21" s="52" t="s">
        <v>516</v>
      </c>
      <c r="B21" s="52" t="s">
        <v>654</v>
      </c>
      <c r="C21" s="52" t="s">
        <v>603</v>
      </c>
      <c r="D21" s="52" t="s">
        <v>604</v>
      </c>
      <c r="E21" s="52" t="s">
        <v>659</v>
      </c>
      <c r="F21" s="52" t="s">
        <v>613</v>
      </c>
      <c r="G21" s="67" t="s">
        <v>647</v>
      </c>
      <c r="H21" s="52" t="s">
        <v>615</v>
      </c>
      <c r="I21" s="52" t="s">
        <v>609</v>
      </c>
      <c r="J21" s="52" t="s">
        <v>660</v>
      </c>
    </row>
    <row customHeight="1" ht="33.75">
      <c r="A22" s="52" t="s">
        <v>516</v>
      </c>
      <c r="B22" s="52" t="s">
        <v>654</v>
      </c>
      <c r="C22" s="52" t="s">
        <v>603</v>
      </c>
      <c r="D22" s="52" t="s">
        <v>611</v>
      </c>
      <c r="E22" s="52" t="s">
        <v>661</v>
      </c>
      <c r="F22" s="52" t="s">
        <v>613</v>
      </c>
      <c r="G22" s="67" t="s">
        <v>614</v>
      </c>
      <c r="H22" s="52" t="s">
        <v>615</v>
      </c>
      <c r="I22" s="52" t="s">
        <v>609</v>
      </c>
      <c r="J22" s="52" t="s">
        <v>661</v>
      </c>
    </row>
    <row customHeight="1" ht="33.75">
      <c r="A23" s="52" t="s">
        <v>516</v>
      </c>
      <c r="B23" s="52" t="s">
        <v>654</v>
      </c>
      <c r="C23" s="52" t="s">
        <v>603</v>
      </c>
      <c r="D23" s="52" t="s">
        <v>617</v>
      </c>
      <c r="E23" s="52" t="s">
        <v>662</v>
      </c>
      <c r="F23" s="52" t="s">
        <v>606</v>
      </c>
      <c r="G23" s="67" t="s">
        <v>619</v>
      </c>
      <c r="H23" s="52" t="s">
        <v>615</v>
      </c>
      <c r="I23" s="52" t="s">
        <v>609</v>
      </c>
      <c r="J23" s="52" t="s">
        <v>663</v>
      </c>
    </row>
    <row customHeight="1" ht="33.75">
      <c r="A24" s="52" t="s">
        <v>516</v>
      </c>
      <c r="B24" s="52" t="s">
        <v>654</v>
      </c>
      <c r="C24" s="52" t="s">
        <v>603</v>
      </c>
      <c r="D24" s="52" t="s">
        <v>617</v>
      </c>
      <c r="E24" s="52" t="s">
        <v>664</v>
      </c>
      <c r="F24" s="52" t="s">
        <v>606</v>
      </c>
      <c r="G24" s="67" t="s">
        <v>619</v>
      </c>
      <c r="H24" s="52" t="s">
        <v>615</v>
      </c>
      <c r="I24" s="52" t="s">
        <v>609</v>
      </c>
      <c r="J24" s="52" t="s">
        <v>665</v>
      </c>
    </row>
    <row customHeight="1" ht="33.75">
      <c r="A25" s="52" t="s">
        <v>516</v>
      </c>
      <c r="B25" s="52" t="s">
        <v>654</v>
      </c>
      <c r="C25" s="52" t="s">
        <v>621</v>
      </c>
      <c r="D25" s="52" t="s">
        <v>622</v>
      </c>
      <c r="E25" s="52" t="s">
        <v>666</v>
      </c>
      <c r="F25" s="52" t="s">
        <v>606</v>
      </c>
      <c r="G25" s="67" t="s">
        <v>624</v>
      </c>
      <c r="H25" s="52"/>
      <c r="I25" s="52" t="s">
        <v>625</v>
      </c>
      <c r="J25" s="52" t="s">
        <v>667</v>
      </c>
    </row>
    <row customHeight="1" ht="33.75">
      <c r="A26" s="52" t="s">
        <v>516</v>
      </c>
      <c r="B26" s="52" t="s">
        <v>654</v>
      </c>
      <c r="C26" s="52" t="s">
        <v>630</v>
      </c>
      <c r="D26" s="52" t="s">
        <v>631</v>
      </c>
      <c r="E26" s="52" t="s">
        <v>668</v>
      </c>
      <c r="F26" s="52" t="s">
        <v>613</v>
      </c>
      <c r="G26" s="67" t="s">
        <v>669</v>
      </c>
      <c r="H26" s="52" t="s">
        <v>615</v>
      </c>
      <c r="I26" s="52" t="s">
        <v>609</v>
      </c>
      <c r="J26" s="52" t="s">
        <v>670</v>
      </c>
    </row>
    <row customHeight="1" ht="33.75">
      <c r="A27" s="52" t="s">
        <v>497</v>
      </c>
      <c r="B27" s="52" t="s">
        <v>671</v>
      </c>
      <c r="C27" s="52" t="s">
        <v>603</v>
      </c>
      <c r="D27" s="52" t="s">
        <v>604</v>
      </c>
      <c r="E27" s="52" t="s">
        <v>672</v>
      </c>
      <c r="F27" s="52" t="s">
        <v>606</v>
      </c>
      <c r="G27" s="67" t="s">
        <v>673</v>
      </c>
      <c r="H27" s="52" t="s">
        <v>674</v>
      </c>
      <c r="I27" s="52" t="s">
        <v>609</v>
      </c>
      <c r="J27" s="52" t="s">
        <v>675</v>
      </c>
    </row>
    <row customHeight="1" ht="33.75">
      <c r="A28" s="52" t="s">
        <v>497</v>
      </c>
      <c r="B28" s="52" t="s">
        <v>671</v>
      </c>
      <c r="C28" s="52" t="s">
        <v>603</v>
      </c>
      <c r="D28" s="52" t="s">
        <v>611</v>
      </c>
      <c r="E28" s="52" t="s">
        <v>676</v>
      </c>
      <c r="F28" s="52" t="s">
        <v>606</v>
      </c>
      <c r="G28" s="67" t="s">
        <v>619</v>
      </c>
      <c r="H28" s="52" t="s">
        <v>615</v>
      </c>
      <c r="I28" s="52" t="s">
        <v>609</v>
      </c>
      <c r="J28" s="52" t="s">
        <v>677</v>
      </c>
    </row>
    <row customHeight="1" ht="33.75">
      <c r="A29" s="52" t="s">
        <v>497</v>
      </c>
      <c r="B29" s="52" t="s">
        <v>671</v>
      </c>
      <c r="C29" s="52" t="s">
        <v>603</v>
      </c>
      <c r="D29" s="52" t="s">
        <v>611</v>
      </c>
      <c r="E29" s="52" t="s">
        <v>678</v>
      </c>
      <c r="F29" s="52" t="s">
        <v>606</v>
      </c>
      <c r="G29" s="67" t="s">
        <v>619</v>
      </c>
      <c r="H29" s="52" t="s">
        <v>615</v>
      </c>
      <c r="I29" s="52" t="s">
        <v>609</v>
      </c>
      <c r="J29" s="52" t="s">
        <v>679</v>
      </c>
    </row>
    <row customHeight="1" ht="33.75">
      <c r="A30" s="52" t="s">
        <v>497</v>
      </c>
      <c r="B30" s="52" t="s">
        <v>671</v>
      </c>
      <c r="C30" s="52" t="s">
        <v>603</v>
      </c>
      <c r="D30" s="52" t="s">
        <v>617</v>
      </c>
      <c r="E30" s="52" t="s">
        <v>680</v>
      </c>
      <c r="F30" s="52" t="s">
        <v>606</v>
      </c>
      <c r="G30" s="67" t="s">
        <v>619</v>
      </c>
      <c r="H30" s="52" t="s">
        <v>615</v>
      </c>
      <c r="I30" s="52" t="s">
        <v>609</v>
      </c>
      <c r="J30" s="52" t="s">
        <v>681</v>
      </c>
    </row>
    <row customHeight="1" ht="33.75">
      <c r="A31" s="52" t="s">
        <v>497</v>
      </c>
      <c r="B31" s="52" t="s">
        <v>671</v>
      </c>
      <c r="C31" s="52" t="s">
        <v>621</v>
      </c>
      <c r="D31" s="52" t="s">
        <v>622</v>
      </c>
      <c r="E31" s="52" t="s">
        <v>682</v>
      </c>
      <c r="F31" s="52" t="s">
        <v>652</v>
      </c>
      <c r="G31" s="67" t="s">
        <v>683</v>
      </c>
      <c r="H31" s="52" t="s">
        <v>615</v>
      </c>
      <c r="I31" s="52" t="s">
        <v>609</v>
      </c>
      <c r="J31" s="52" t="s">
        <v>684</v>
      </c>
    </row>
    <row customHeight="1" ht="33.75">
      <c r="A32" s="52" t="s">
        <v>497</v>
      </c>
      <c r="B32" s="52" t="s">
        <v>671</v>
      </c>
      <c r="C32" s="52" t="s">
        <v>621</v>
      </c>
      <c r="D32" s="52" t="s">
        <v>627</v>
      </c>
      <c r="E32" s="52" t="s">
        <v>685</v>
      </c>
      <c r="F32" s="52" t="s">
        <v>613</v>
      </c>
      <c r="G32" s="67" t="s">
        <v>647</v>
      </c>
      <c r="H32" s="52" t="s">
        <v>615</v>
      </c>
      <c r="I32" s="52" t="s">
        <v>609</v>
      </c>
      <c r="J32" s="52" t="s">
        <v>686</v>
      </c>
    </row>
    <row customHeight="1" ht="33.75">
      <c r="A33" s="52" t="s">
        <v>497</v>
      </c>
      <c r="B33" s="52" t="s">
        <v>671</v>
      </c>
      <c r="C33" s="52" t="s">
        <v>630</v>
      </c>
      <c r="D33" s="52" t="s">
        <v>631</v>
      </c>
      <c r="E33" s="52" t="s">
        <v>687</v>
      </c>
      <c r="F33" s="52" t="s">
        <v>613</v>
      </c>
      <c r="G33" s="67" t="s">
        <v>669</v>
      </c>
      <c r="H33" s="52" t="s">
        <v>615</v>
      </c>
      <c r="I33" s="52" t="s">
        <v>609</v>
      </c>
      <c r="J33" s="52" t="s">
        <v>688</v>
      </c>
    </row>
    <row customHeight="1" ht="33.75">
      <c r="A34" s="52" t="s">
        <v>478</v>
      </c>
      <c r="B34" s="52" t="s">
        <v>689</v>
      </c>
      <c r="C34" s="52" t="s">
        <v>603</v>
      </c>
      <c r="D34" s="52" t="s">
        <v>604</v>
      </c>
      <c r="E34" s="52" t="s">
        <v>690</v>
      </c>
      <c r="F34" s="52" t="s">
        <v>613</v>
      </c>
      <c r="G34" s="67" t="s">
        <v>673</v>
      </c>
      <c r="H34" s="52" t="s">
        <v>691</v>
      </c>
      <c r="I34" s="52" t="s">
        <v>609</v>
      </c>
      <c r="J34" s="52" t="s">
        <v>692</v>
      </c>
    </row>
    <row customHeight="1" ht="33.75">
      <c r="A35" s="52" t="s">
        <v>478</v>
      </c>
      <c r="B35" s="52" t="s">
        <v>689</v>
      </c>
      <c r="C35" s="52" t="s">
        <v>603</v>
      </c>
      <c r="D35" s="52" t="s">
        <v>611</v>
      </c>
      <c r="E35" s="52" t="s">
        <v>693</v>
      </c>
      <c r="F35" s="52" t="s">
        <v>613</v>
      </c>
      <c r="G35" s="67" t="s">
        <v>647</v>
      </c>
      <c r="H35" s="52" t="s">
        <v>615</v>
      </c>
      <c r="I35" s="52" t="s">
        <v>609</v>
      </c>
      <c r="J35" s="52" t="s">
        <v>692</v>
      </c>
    </row>
    <row customHeight="1" ht="33.75">
      <c r="A36" s="52" t="s">
        <v>478</v>
      </c>
      <c r="B36" s="52" t="s">
        <v>689</v>
      </c>
      <c r="C36" s="52" t="s">
        <v>603</v>
      </c>
      <c r="D36" s="52" t="s">
        <v>617</v>
      </c>
      <c r="E36" s="52" t="s">
        <v>694</v>
      </c>
      <c r="F36" s="52" t="s">
        <v>613</v>
      </c>
      <c r="G36" s="67" t="s">
        <v>669</v>
      </c>
      <c r="H36" s="52" t="s">
        <v>615</v>
      </c>
      <c r="I36" s="52" t="s">
        <v>609</v>
      </c>
      <c r="J36" s="52" t="s">
        <v>692</v>
      </c>
    </row>
    <row customHeight="1" ht="33.75">
      <c r="A37" s="52" t="s">
        <v>478</v>
      </c>
      <c r="B37" s="52" t="s">
        <v>689</v>
      </c>
      <c r="C37" s="52" t="s">
        <v>621</v>
      </c>
      <c r="D37" s="52" t="s">
        <v>695</v>
      </c>
      <c r="E37" s="52" t="s">
        <v>696</v>
      </c>
      <c r="F37" s="52" t="s">
        <v>606</v>
      </c>
      <c r="G37" s="67" t="s">
        <v>697</v>
      </c>
      <c r="H37" s="52"/>
      <c r="I37" s="52" t="s">
        <v>625</v>
      </c>
      <c r="J37" s="52" t="s">
        <v>698</v>
      </c>
    </row>
    <row customHeight="1" ht="33.75">
      <c r="A38" s="52" t="s">
        <v>478</v>
      </c>
      <c r="B38" s="52" t="s">
        <v>689</v>
      </c>
      <c r="C38" s="52" t="s">
        <v>630</v>
      </c>
      <c r="D38" s="52" t="s">
        <v>631</v>
      </c>
      <c r="E38" s="52" t="s">
        <v>699</v>
      </c>
      <c r="F38" s="52" t="s">
        <v>613</v>
      </c>
      <c r="G38" s="67" t="s">
        <v>647</v>
      </c>
      <c r="H38" s="52" t="s">
        <v>615</v>
      </c>
      <c r="I38" s="52" t="s">
        <v>609</v>
      </c>
      <c r="J38" s="52" t="s">
        <v>699</v>
      </c>
    </row>
    <row customHeight="1" ht="33.75">
      <c r="A39" s="52" t="s">
        <v>399</v>
      </c>
      <c r="B39" s="52" t="s">
        <v>700</v>
      </c>
      <c r="C39" s="52" t="s">
        <v>603</v>
      </c>
      <c r="D39" s="52" t="s">
        <v>604</v>
      </c>
      <c r="E39" s="52" t="s">
        <v>701</v>
      </c>
      <c r="F39" s="52" t="s">
        <v>606</v>
      </c>
      <c r="G39" s="67" t="s">
        <v>47</v>
      </c>
      <c r="H39" s="52" t="s">
        <v>702</v>
      </c>
      <c r="I39" s="52" t="s">
        <v>609</v>
      </c>
      <c r="J39" s="52" t="s">
        <v>703</v>
      </c>
    </row>
    <row customHeight="1" ht="33.75">
      <c r="A40" s="52" t="s">
        <v>399</v>
      </c>
      <c r="B40" s="52" t="s">
        <v>700</v>
      </c>
      <c r="C40" s="52" t="s">
        <v>603</v>
      </c>
      <c r="D40" s="52" t="s">
        <v>611</v>
      </c>
      <c r="E40" s="52" t="s">
        <v>704</v>
      </c>
      <c r="F40" s="52" t="s">
        <v>606</v>
      </c>
      <c r="G40" s="67" t="s">
        <v>619</v>
      </c>
      <c r="H40" s="52" t="s">
        <v>615</v>
      </c>
      <c r="I40" s="52" t="s">
        <v>609</v>
      </c>
      <c r="J40" s="52" t="s">
        <v>705</v>
      </c>
    </row>
    <row customHeight="1" ht="33.75">
      <c r="A41" s="52" t="s">
        <v>399</v>
      </c>
      <c r="B41" s="52" t="s">
        <v>700</v>
      </c>
      <c r="C41" s="52" t="s">
        <v>603</v>
      </c>
      <c r="D41" s="52" t="s">
        <v>617</v>
      </c>
      <c r="E41" s="52" t="s">
        <v>706</v>
      </c>
      <c r="F41" s="52" t="s">
        <v>606</v>
      </c>
      <c r="G41" s="67" t="s">
        <v>619</v>
      </c>
      <c r="H41" s="52" t="s">
        <v>615</v>
      </c>
      <c r="I41" s="52" t="s">
        <v>609</v>
      </c>
      <c r="J41" s="52" t="s">
        <v>707</v>
      </c>
    </row>
    <row customHeight="1" ht="33.75">
      <c r="A42" s="52" t="s">
        <v>399</v>
      </c>
      <c r="B42" s="52" t="s">
        <v>700</v>
      </c>
      <c r="C42" s="52" t="s">
        <v>621</v>
      </c>
      <c r="D42" s="52" t="s">
        <v>708</v>
      </c>
      <c r="E42" s="52" t="s">
        <v>709</v>
      </c>
      <c r="F42" s="52" t="s">
        <v>606</v>
      </c>
      <c r="G42" s="67" t="s">
        <v>710</v>
      </c>
      <c r="H42" s="52"/>
      <c r="I42" s="52" t="s">
        <v>625</v>
      </c>
      <c r="J42" s="52" t="s">
        <v>711</v>
      </c>
    </row>
    <row customHeight="1" ht="33.75">
      <c r="A43" s="52" t="s">
        <v>399</v>
      </c>
      <c r="B43" s="52" t="s">
        <v>700</v>
      </c>
      <c r="C43" s="52" t="s">
        <v>621</v>
      </c>
      <c r="D43" s="52" t="s">
        <v>708</v>
      </c>
      <c r="E43" s="52" t="s">
        <v>712</v>
      </c>
      <c r="F43" s="52" t="s">
        <v>606</v>
      </c>
      <c r="G43" s="67" t="s">
        <v>713</v>
      </c>
      <c r="H43" s="52"/>
      <c r="I43" s="52" t="s">
        <v>625</v>
      </c>
      <c r="J43" s="52" t="s">
        <v>714</v>
      </c>
    </row>
    <row customHeight="1" ht="33.75">
      <c r="A44" s="52" t="s">
        <v>399</v>
      </c>
      <c r="B44" s="52" t="s">
        <v>700</v>
      </c>
      <c r="C44" s="52" t="s">
        <v>630</v>
      </c>
      <c r="D44" s="52" t="s">
        <v>631</v>
      </c>
      <c r="E44" s="52" t="s">
        <v>715</v>
      </c>
      <c r="F44" s="52" t="s">
        <v>613</v>
      </c>
      <c r="G44" s="67" t="s">
        <v>647</v>
      </c>
      <c r="H44" s="52" t="s">
        <v>615</v>
      </c>
      <c r="I44" s="52" t="s">
        <v>609</v>
      </c>
      <c r="J44" s="52" t="s">
        <v>716</v>
      </c>
    </row>
    <row customHeight="1" ht="33.75">
      <c r="A45" s="52" t="s">
        <v>492</v>
      </c>
      <c r="B45" s="52" t="s">
        <v>717</v>
      </c>
      <c r="C45" s="52" t="s">
        <v>603</v>
      </c>
      <c r="D45" s="52" t="s">
        <v>604</v>
      </c>
      <c r="E45" s="52" t="s">
        <v>718</v>
      </c>
      <c r="F45" s="52" t="s">
        <v>606</v>
      </c>
      <c r="G45" s="67" t="s">
        <v>619</v>
      </c>
      <c r="H45" s="52" t="s">
        <v>615</v>
      </c>
      <c r="I45" s="52" t="s">
        <v>609</v>
      </c>
      <c r="J45" s="52" t="s">
        <v>718</v>
      </c>
    </row>
    <row customHeight="1" ht="33.75">
      <c r="A46" s="52" t="s">
        <v>492</v>
      </c>
      <c r="B46" s="52" t="s">
        <v>717</v>
      </c>
      <c r="C46" s="52" t="s">
        <v>603</v>
      </c>
      <c r="D46" s="52" t="s">
        <v>611</v>
      </c>
      <c r="E46" s="52" t="s">
        <v>719</v>
      </c>
      <c r="F46" s="52" t="s">
        <v>606</v>
      </c>
      <c r="G46" s="67" t="s">
        <v>619</v>
      </c>
      <c r="H46" s="52" t="s">
        <v>615</v>
      </c>
      <c r="I46" s="52" t="s">
        <v>609</v>
      </c>
      <c r="J46" s="52" t="s">
        <v>720</v>
      </c>
    </row>
    <row customHeight="1" ht="33.75">
      <c r="A47" s="52" t="s">
        <v>492</v>
      </c>
      <c r="B47" s="52" t="s">
        <v>717</v>
      </c>
      <c r="C47" s="52" t="s">
        <v>603</v>
      </c>
      <c r="D47" s="52" t="s">
        <v>617</v>
      </c>
      <c r="E47" s="52" t="s">
        <v>721</v>
      </c>
      <c r="F47" s="52" t="s">
        <v>606</v>
      </c>
      <c r="G47" s="67" t="s">
        <v>619</v>
      </c>
      <c r="H47" s="52" t="s">
        <v>615</v>
      </c>
      <c r="I47" s="52" t="s">
        <v>609</v>
      </c>
      <c r="J47" s="52" t="s">
        <v>721</v>
      </c>
    </row>
    <row customHeight="1" ht="33.75">
      <c r="A48" s="52" t="s">
        <v>492</v>
      </c>
      <c r="B48" s="52" t="s">
        <v>717</v>
      </c>
      <c r="C48" s="52" t="s">
        <v>621</v>
      </c>
      <c r="D48" s="52" t="s">
        <v>622</v>
      </c>
      <c r="E48" s="52" t="s">
        <v>722</v>
      </c>
      <c r="F48" s="52" t="s">
        <v>606</v>
      </c>
      <c r="G48" s="67" t="s">
        <v>624</v>
      </c>
      <c r="H48" s="52"/>
      <c r="I48" s="52" t="s">
        <v>625</v>
      </c>
      <c r="J48" s="52" t="s">
        <v>722</v>
      </c>
    </row>
    <row customHeight="1" ht="33.75">
      <c r="A49" s="52" t="s">
        <v>492</v>
      </c>
      <c r="B49" s="52" t="s">
        <v>717</v>
      </c>
      <c r="C49" s="52" t="s">
        <v>630</v>
      </c>
      <c r="D49" s="52" t="s">
        <v>631</v>
      </c>
      <c r="E49" s="52" t="s">
        <v>723</v>
      </c>
      <c r="F49" s="52" t="s">
        <v>613</v>
      </c>
      <c r="G49" s="67" t="s">
        <v>614</v>
      </c>
      <c r="H49" s="52" t="s">
        <v>615</v>
      </c>
      <c r="I49" s="52" t="s">
        <v>609</v>
      </c>
      <c r="J49" s="52" t="s">
        <v>723</v>
      </c>
    </row>
    <row customHeight="1" ht="33.75">
      <c r="A50" s="52" t="s">
        <v>506</v>
      </c>
      <c r="B50" s="52" t="s">
        <v>724</v>
      </c>
      <c r="C50" s="52" t="s">
        <v>603</v>
      </c>
      <c r="D50" s="52" t="s">
        <v>604</v>
      </c>
      <c r="E50" s="52" t="s">
        <v>725</v>
      </c>
      <c r="F50" s="52" t="s">
        <v>613</v>
      </c>
      <c r="G50" s="67" t="s">
        <v>726</v>
      </c>
      <c r="H50" s="52" t="s">
        <v>608</v>
      </c>
      <c r="I50" s="52" t="s">
        <v>609</v>
      </c>
      <c r="J50" s="52" t="s">
        <v>727</v>
      </c>
    </row>
    <row customHeight="1" ht="33.75">
      <c r="A51" s="52" t="s">
        <v>506</v>
      </c>
      <c r="B51" s="52" t="s">
        <v>724</v>
      </c>
      <c r="C51" s="52" t="s">
        <v>603</v>
      </c>
      <c r="D51" s="52" t="s">
        <v>611</v>
      </c>
      <c r="E51" s="52" t="s">
        <v>728</v>
      </c>
      <c r="F51" s="52" t="s">
        <v>613</v>
      </c>
      <c r="G51" s="67" t="s">
        <v>614</v>
      </c>
      <c r="H51" s="52" t="s">
        <v>615</v>
      </c>
      <c r="I51" s="52" t="s">
        <v>609</v>
      </c>
      <c r="J51" s="52" t="s">
        <v>729</v>
      </c>
    </row>
    <row customHeight="1" ht="33.75">
      <c r="A52" s="52" t="s">
        <v>506</v>
      </c>
      <c r="B52" s="52" t="s">
        <v>724</v>
      </c>
      <c r="C52" s="52" t="s">
        <v>603</v>
      </c>
      <c r="D52" s="52" t="s">
        <v>617</v>
      </c>
      <c r="E52" s="52" t="s">
        <v>730</v>
      </c>
      <c r="F52" s="52" t="s">
        <v>613</v>
      </c>
      <c r="G52" s="67" t="s">
        <v>614</v>
      </c>
      <c r="H52" s="52" t="s">
        <v>615</v>
      </c>
      <c r="I52" s="52" t="s">
        <v>609</v>
      </c>
      <c r="J52" s="52" t="s">
        <v>731</v>
      </c>
    </row>
    <row customHeight="1" ht="33.75">
      <c r="A53" s="52" t="s">
        <v>506</v>
      </c>
      <c r="B53" s="52" t="s">
        <v>724</v>
      </c>
      <c r="C53" s="52" t="s">
        <v>621</v>
      </c>
      <c r="D53" s="52" t="s">
        <v>695</v>
      </c>
      <c r="E53" s="52" t="s">
        <v>732</v>
      </c>
      <c r="F53" s="52" t="s">
        <v>606</v>
      </c>
      <c r="G53" s="67" t="s">
        <v>733</v>
      </c>
      <c r="H53" s="52"/>
      <c r="I53" s="52" t="s">
        <v>625</v>
      </c>
      <c r="J53" s="52" t="s">
        <v>734</v>
      </c>
    </row>
    <row customHeight="1" ht="33.75">
      <c r="A54" s="52" t="s">
        <v>506</v>
      </c>
      <c r="B54" s="52" t="s">
        <v>724</v>
      </c>
      <c r="C54" s="52" t="s">
        <v>630</v>
      </c>
      <c r="D54" s="52" t="s">
        <v>631</v>
      </c>
      <c r="E54" s="52" t="s">
        <v>723</v>
      </c>
      <c r="F54" s="52" t="s">
        <v>613</v>
      </c>
      <c r="G54" s="67" t="s">
        <v>614</v>
      </c>
      <c r="H54" s="52" t="s">
        <v>615</v>
      </c>
      <c r="I54" s="52" t="s">
        <v>609</v>
      </c>
      <c r="J54" s="52" t="s">
        <v>723</v>
      </c>
    </row>
    <row customHeight="1" ht="33.75">
      <c r="A55" s="52" t="s">
        <v>483</v>
      </c>
      <c r="B55" s="52" t="s">
        <v>735</v>
      </c>
      <c r="C55" s="52" t="s">
        <v>603</v>
      </c>
      <c r="D55" s="52" t="s">
        <v>604</v>
      </c>
      <c r="E55" s="52" t="s">
        <v>736</v>
      </c>
      <c r="F55" s="52" t="s">
        <v>606</v>
      </c>
      <c r="G55" s="67" t="s">
        <v>737</v>
      </c>
      <c r="H55" s="52" t="s">
        <v>738</v>
      </c>
      <c r="I55" s="52" t="s">
        <v>609</v>
      </c>
      <c r="J55" s="52" t="s">
        <v>739</v>
      </c>
    </row>
    <row customHeight="1" ht="33.75">
      <c r="A56" s="52" t="s">
        <v>483</v>
      </c>
      <c r="B56" s="52" t="s">
        <v>735</v>
      </c>
      <c r="C56" s="52" t="s">
        <v>603</v>
      </c>
      <c r="D56" s="52" t="s">
        <v>611</v>
      </c>
      <c r="E56" s="52" t="s">
        <v>740</v>
      </c>
      <c r="F56" s="52" t="s">
        <v>606</v>
      </c>
      <c r="G56" s="67" t="s">
        <v>619</v>
      </c>
      <c r="H56" s="52" t="s">
        <v>615</v>
      </c>
      <c r="I56" s="52" t="s">
        <v>609</v>
      </c>
      <c r="J56" s="52" t="s">
        <v>741</v>
      </c>
    </row>
    <row customHeight="1" ht="33.75">
      <c r="A57" s="52" t="s">
        <v>483</v>
      </c>
      <c r="B57" s="52" t="s">
        <v>735</v>
      </c>
      <c r="C57" s="52" t="s">
        <v>603</v>
      </c>
      <c r="D57" s="52" t="s">
        <v>617</v>
      </c>
      <c r="E57" s="52" t="s">
        <v>742</v>
      </c>
      <c r="F57" s="52" t="s">
        <v>606</v>
      </c>
      <c r="G57" s="67" t="s">
        <v>619</v>
      </c>
      <c r="H57" s="52" t="s">
        <v>615</v>
      </c>
      <c r="I57" s="52" t="s">
        <v>609</v>
      </c>
      <c r="J57" s="52" t="s">
        <v>742</v>
      </c>
    </row>
    <row customHeight="1" ht="33.75">
      <c r="A58" s="52" t="s">
        <v>483</v>
      </c>
      <c r="B58" s="52" t="s">
        <v>735</v>
      </c>
      <c r="C58" s="52" t="s">
        <v>621</v>
      </c>
      <c r="D58" s="52" t="s">
        <v>708</v>
      </c>
      <c r="E58" s="52" t="s">
        <v>743</v>
      </c>
      <c r="F58" s="52" t="s">
        <v>606</v>
      </c>
      <c r="G58" s="67" t="s">
        <v>744</v>
      </c>
      <c r="H58" s="52"/>
      <c r="I58" s="52" t="s">
        <v>625</v>
      </c>
      <c r="J58" s="52" t="s">
        <v>743</v>
      </c>
    </row>
    <row customHeight="1" ht="33.75">
      <c r="A59" s="52" t="s">
        <v>483</v>
      </c>
      <c r="B59" s="52" t="s">
        <v>735</v>
      </c>
      <c r="C59" s="52" t="s">
        <v>621</v>
      </c>
      <c r="D59" s="52" t="s">
        <v>622</v>
      </c>
      <c r="E59" s="52" t="s">
        <v>745</v>
      </c>
      <c r="F59" s="52" t="s">
        <v>606</v>
      </c>
      <c r="G59" s="67" t="s">
        <v>713</v>
      </c>
      <c r="H59" s="52"/>
      <c r="I59" s="52" t="s">
        <v>625</v>
      </c>
      <c r="J59" s="52" t="s">
        <v>745</v>
      </c>
    </row>
    <row customHeight="1" ht="33.75">
      <c r="A60" s="52" t="s">
        <v>483</v>
      </c>
      <c r="B60" s="52" t="s">
        <v>735</v>
      </c>
      <c r="C60" s="52" t="s">
        <v>630</v>
      </c>
      <c r="D60" s="52" t="s">
        <v>631</v>
      </c>
      <c r="E60" s="52" t="s">
        <v>746</v>
      </c>
      <c r="F60" s="52" t="s">
        <v>613</v>
      </c>
      <c r="G60" s="67" t="s">
        <v>614</v>
      </c>
      <c r="H60" s="52" t="s">
        <v>615</v>
      </c>
      <c r="I60" s="52" t="s">
        <v>609</v>
      </c>
      <c r="J60" s="52" t="s">
        <v>746</v>
      </c>
    </row>
    <row customHeight="1" ht="33.75">
      <c r="A61" s="52" t="s">
        <v>486</v>
      </c>
      <c r="B61" s="52" t="s">
        <v>747</v>
      </c>
      <c r="C61" s="52" t="s">
        <v>603</v>
      </c>
      <c r="D61" s="52" t="s">
        <v>604</v>
      </c>
      <c r="E61" s="52" t="s">
        <v>748</v>
      </c>
      <c r="F61" s="52" t="s">
        <v>606</v>
      </c>
      <c r="G61" s="67" t="s">
        <v>619</v>
      </c>
      <c r="H61" s="52" t="s">
        <v>615</v>
      </c>
      <c r="I61" s="52" t="s">
        <v>609</v>
      </c>
      <c r="J61" s="52" t="s">
        <v>748</v>
      </c>
    </row>
    <row customHeight="1" ht="33.75">
      <c r="A62" s="52" t="s">
        <v>486</v>
      </c>
      <c r="B62" s="52" t="s">
        <v>747</v>
      </c>
      <c r="C62" s="52" t="s">
        <v>603</v>
      </c>
      <c r="D62" s="52" t="s">
        <v>611</v>
      </c>
      <c r="E62" s="52" t="s">
        <v>719</v>
      </c>
      <c r="F62" s="52" t="s">
        <v>613</v>
      </c>
      <c r="G62" s="67" t="s">
        <v>669</v>
      </c>
      <c r="H62" s="52" t="s">
        <v>615</v>
      </c>
      <c r="I62" s="52" t="s">
        <v>609</v>
      </c>
      <c r="J62" s="52" t="s">
        <v>719</v>
      </c>
    </row>
    <row customHeight="1" ht="33.75">
      <c r="A63" s="52" t="s">
        <v>486</v>
      </c>
      <c r="B63" s="52" t="s">
        <v>747</v>
      </c>
      <c r="C63" s="52" t="s">
        <v>621</v>
      </c>
      <c r="D63" s="52" t="s">
        <v>708</v>
      </c>
      <c r="E63" s="52" t="s">
        <v>749</v>
      </c>
      <c r="F63" s="52" t="s">
        <v>606</v>
      </c>
      <c r="G63" s="67" t="s">
        <v>624</v>
      </c>
      <c r="H63" s="52"/>
      <c r="I63" s="52" t="s">
        <v>625</v>
      </c>
      <c r="J63" s="52" t="s">
        <v>750</v>
      </c>
    </row>
    <row customHeight="1" ht="33.75">
      <c r="A64" s="52" t="s">
        <v>486</v>
      </c>
      <c r="B64" s="52" t="s">
        <v>747</v>
      </c>
      <c r="C64" s="52" t="s">
        <v>621</v>
      </c>
      <c r="D64" s="52" t="s">
        <v>622</v>
      </c>
      <c r="E64" s="52" t="s">
        <v>722</v>
      </c>
      <c r="F64" s="52" t="s">
        <v>606</v>
      </c>
      <c r="G64" s="67" t="s">
        <v>624</v>
      </c>
      <c r="H64" s="52"/>
      <c r="I64" s="52" t="s">
        <v>625</v>
      </c>
      <c r="J64" s="52" t="s">
        <v>751</v>
      </c>
    </row>
    <row customHeight="1" ht="33.75">
      <c r="A65" s="52" t="s">
        <v>486</v>
      </c>
      <c r="B65" s="52" t="s">
        <v>747</v>
      </c>
      <c r="C65" s="52" t="s">
        <v>630</v>
      </c>
      <c r="D65" s="52" t="s">
        <v>631</v>
      </c>
      <c r="E65" s="52" t="s">
        <v>723</v>
      </c>
      <c r="F65" s="52" t="s">
        <v>613</v>
      </c>
      <c r="G65" s="67" t="s">
        <v>614</v>
      </c>
      <c r="H65" s="52" t="s">
        <v>615</v>
      </c>
      <c r="I65" s="52" t="s">
        <v>609</v>
      </c>
      <c r="J65" s="52" t="s">
        <v>723</v>
      </c>
    </row>
    <row customHeight="1" ht="33.75">
      <c r="A66" s="52" t="s">
        <v>512</v>
      </c>
      <c r="B66" s="52" t="s">
        <v>752</v>
      </c>
      <c r="C66" s="52" t="s">
        <v>603</v>
      </c>
      <c r="D66" s="52" t="s">
        <v>604</v>
      </c>
      <c r="E66" s="52" t="s">
        <v>753</v>
      </c>
      <c r="F66" s="52" t="s">
        <v>613</v>
      </c>
      <c r="G66" s="67" t="s">
        <v>48</v>
      </c>
      <c r="H66" s="52" t="s">
        <v>754</v>
      </c>
      <c r="I66" s="52" t="s">
        <v>609</v>
      </c>
      <c r="J66" s="52" t="s">
        <v>755</v>
      </c>
    </row>
    <row customHeight="1" ht="33.75">
      <c r="A67" s="52" t="s">
        <v>512</v>
      </c>
      <c r="B67" s="52" t="s">
        <v>752</v>
      </c>
      <c r="C67" s="52" t="s">
        <v>603</v>
      </c>
      <c r="D67" s="52" t="s">
        <v>604</v>
      </c>
      <c r="E67" s="52" t="s">
        <v>756</v>
      </c>
      <c r="F67" s="52" t="s">
        <v>613</v>
      </c>
      <c r="G67" s="67" t="s">
        <v>757</v>
      </c>
      <c r="H67" s="52" t="s">
        <v>758</v>
      </c>
      <c r="I67" s="52" t="s">
        <v>609</v>
      </c>
      <c r="J67" s="52" t="s">
        <v>759</v>
      </c>
    </row>
    <row customHeight="1" ht="33.75">
      <c r="A68" s="52" t="s">
        <v>512</v>
      </c>
      <c r="B68" s="52" t="s">
        <v>752</v>
      </c>
      <c r="C68" s="52" t="s">
        <v>603</v>
      </c>
      <c r="D68" s="52" t="s">
        <v>611</v>
      </c>
      <c r="E68" s="52" t="s">
        <v>760</v>
      </c>
      <c r="F68" s="52" t="s">
        <v>613</v>
      </c>
      <c r="G68" s="67" t="s">
        <v>669</v>
      </c>
      <c r="H68" s="52" t="s">
        <v>615</v>
      </c>
      <c r="I68" s="52" t="s">
        <v>609</v>
      </c>
      <c r="J68" s="52" t="s">
        <v>761</v>
      </c>
    </row>
    <row customHeight="1" ht="33.75">
      <c r="A69" s="52" t="s">
        <v>512</v>
      </c>
      <c r="B69" s="52" t="s">
        <v>752</v>
      </c>
      <c r="C69" s="52" t="s">
        <v>603</v>
      </c>
      <c r="D69" s="52" t="s">
        <v>611</v>
      </c>
      <c r="E69" s="52" t="s">
        <v>762</v>
      </c>
      <c r="F69" s="52" t="s">
        <v>613</v>
      </c>
      <c r="G69" s="67" t="s">
        <v>669</v>
      </c>
      <c r="H69" s="52" t="s">
        <v>615</v>
      </c>
      <c r="I69" s="52" t="s">
        <v>609</v>
      </c>
      <c r="J69" s="52" t="s">
        <v>763</v>
      </c>
    </row>
    <row customHeight="1" ht="33.75">
      <c r="A70" s="52" t="s">
        <v>512</v>
      </c>
      <c r="B70" s="52" t="s">
        <v>752</v>
      </c>
      <c r="C70" s="52" t="s">
        <v>621</v>
      </c>
      <c r="D70" s="52" t="s">
        <v>708</v>
      </c>
      <c r="E70" s="52" t="s">
        <v>764</v>
      </c>
      <c r="F70" s="52" t="s">
        <v>606</v>
      </c>
      <c r="G70" s="67" t="s">
        <v>697</v>
      </c>
      <c r="H70" s="52"/>
      <c r="I70" s="52" t="s">
        <v>625</v>
      </c>
      <c r="J70" s="52" t="s">
        <v>765</v>
      </c>
    </row>
    <row customHeight="1" ht="33.75">
      <c r="A71" s="52" t="s">
        <v>512</v>
      </c>
      <c r="B71" s="52" t="s">
        <v>752</v>
      </c>
      <c r="C71" s="52" t="s">
        <v>621</v>
      </c>
      <c r="D71" s="52" t="s">
        <v>622</v>
      </c>
      <c r="E71" s="52" t="s">
        <v>766</v>
      </c>
      <c r="F71" s="52" t="s">
        <v>613</v>
      </c>
      <c r="G71" s="67" t="s">
        <v>647</v>
      </c>
      <c r="H71" s="52" t="s">
        <v>615</v>
      </c>
      <c r="I71" s="52" t="s">
        <v>609</v>
      </c>
      <c r="J71" s="52" t="s">
        <v>767</v>
      </c>
    </row>
    <row customHeight="1" ht="33.75">
      <c r="A72" s="52" t="s">
        <v>512</v>
      </c>
      <c r="B72" s="52" t="s">
        <v>752</v>
      </c>
      <c r="C72" s="52" t="s">
        <v>621</v>
      </c>
      <c r="D72" s="52" t="s">
        <v>627</v>
      </c>
      <c r="E72" s="52" t="s">
        <v>632</v>
      </c>
      <c r="F72" s="52" t="s">
        <v>613</v>
      </c>
      <c r="G72" s="67" t="s">
        <v>643</v>
      </c>
      <c r="H72" s="52" t="s">
        <v>615</v>
      </c>
      <c r="I72" s="52" t="s">
        <v>609</v>
      </c>
      <c r="J72" s="52" t="s">
        <v>768</v>
      </c>
    </row>
    <row customHeight="1" ht="33.75">
      <c r="A73" s="52" t="s">
        <v>512</v>
      </c>
      <c r="B73" s="52" t="s">
        <v>752</v>
      </c>
      <c r="C73" s="52" t="s">
        <v>630</v>
      </c>
      <c r="D73" s="52" t="s">
        <v>631</v>
      </c>
      <c r="E73" s="52" t="s">
        <v>769</v>
      </c>
      <c r="F73" s="52" t="s">
        <v>613</v>
      </c>
      <c r="G73" s="67" t="s">
        <v>614</v>
      </c>
      <c r="H73" s="52" t="s">
        <v>615</v>
      </c>
      <c r="I73" s="52" t="s">
        <v>609</v>
      </c>
      <c r="J73" s="52" t="s">
        <v>770</v>
      </c>
    </row>
    <row customHeight="1" ht="33.75">
      <c r="A74" s="52" t="s">
        <v>494</v>
      </c>
      <c r="B74" s="52" t="s">
        <v>771</v>
      </c>
      <c r="C74" s="52" t="s">
        <v>603</v>
      </c>
      <c r="D74" s="52" t="s">
        <v>604</v>
      </c>
      <c r="E74" s="52" t="s">
        <v>772</v>
      </c>
      <c r="F74" s="52" t="s">
        <v>613</v>
      </c>
      <c r="G74" s="67" t="s">
        <v>47</v>
      </c>
      <c r="H74" s="52" t="s">
        <v>674</v>
      </c>
      <c r="I74" s="52" t="s">
        <v>609</v>
      </c>
      <c r="J74" s="52" t="s">
        <v>773</v>
      </c>
    </row>
    <row customHeight="1" ht="33.75">
      <c r="A75" s="52" t="s">
        <v>494</v>
      </c>
      <c r="B75" s="52" t="s">
        <v>771</v>
      </c>
      <c r="C75" s="52" t="s">
        <v>603</v>
      </c>
      <c r="D75" s="52" t="s">
        <v>611</v>
      </c>
      <c r="E75" s="52" t="s">
        <v>774</v>
      </c>
      <c r="F75" s="52" t="s">
        <v>606</v>
      </c>
      <c r="G75" s="67" t="s">
        <v>775</v>
      </c>
      <c r="H75" s="52"/>
      <c r="I75" s="52" t="s">
        <v>625</v>
      </c>
      <c r="J75" s="52" t="s">
        <v>774</v>
      </c>
    </row>
    <row customHeight="1" ht="33.75">
      <c r="A76" s="52" t="s">
        <v>494</v>
      </c>
      <c r="B76" s="52" t="s">
        <v>771</v>
      </c>
      <c r="C76" s="52" t="s">
        <v>603</v>
      </c>
      <c r="D76" s="52" t="s">
        <v>617</v>
      </c>
      <c r="E76" s="52" t="s">
        <v>776</v>
      </c>
      <c r="F76" s="52" t="s">
        <v>606</v>
      </c>
      <c r="G76" s="67" t="s">
        <v>777</v>
      </c>
      <c r="H76" s="52"/>
      <c r="I76" s="52" t="s">
        <v>625</v>
      </c>
      <c r="J76" s="52" t="s">
        <v>776</v>
      </c>
    </row>
    <row customHeight="1" ht="33.75">
      <c r="A77" s="52" t="s">
        <v>494</v>
      </c>
      <c r="B77" s="52" t="s">
        <v>771</v>
      </c>
      <c r="C77" s="52" t="s">
        <v>621</v>
      </c>
      <c r="D77" s="52" t="s">
        <v>627</v>
      </c>
      <c r="E77" s="52" t="s">
        <v>778</v>
      </c>
      <c r="F77" s="52" t="s">
        <v>613</v>
      </c>
      <c r="G77" s="67" t="s">
        <v>779</v>
      </c>
      <c r="H77" s="52"/>
      <c r="I77" s="52" t="s">
        <v>625</v>
      </c>
      <c r="J77" s="52" t="s">
        <v>778</v>
      </c>
    </row>
    <row customHeight="1" ht="33.75">
      <c r="A78" s="52" t="s">
        <v>494</v>
      </c>
      <c r="B78" s="52" t="s">
        <v>771</v>
      </c>
      <c r="C78" s="52" t="s">
        <v>630</v>
      </c>
      <c r="D78" s="52" t="s">
        <v>631</v>
      </c>
      <c r="E78" s="52" t="s">
        <v>780</v>
      </c>
      <c r="F78" s="52" t="s">
        <v>613</v>
      </c>
      <c r="G78" s="67" t="s">
        <v>647</v>
      </c>
      <c r="H78" s="52" t="s">
        <v>615</v>
      </c>
      <c r="I78" s="52" t="s">
        <v>609</v>
      </c>
      <c r="J78" s="52" t="s">
        <v>780</v>
      </c>
    </row>
    <row customHeight="1" ht="33.75">
      <c r="A79" s="52" t="s">
        <v>494</v>
      </c>
      <c r="B79" s="52" t="s">
        <v>771</v>
      </c>
      <c r="C79" s="52" t="s">
        <v>649</v>
      </c>
      <c r="D79" s="52" t="s">
        <v>650</v>
      </c>
      <c r="E79" s="52" t="s">
        <v>781</v>
      </c>
      <c r="F79" s="52" t="s">
        <v>652</v>
      </c>
      <c r="G79" s="67" t="s">
        <v>188</v>
      </c>
      <c r="H79" s="52" t="s">
        <v>653</v>
      </c>
      <c r="I79" s="52" t="s">
        <v>609</v>
      </c>
      <c r="J79" s="52" t="s">
        <v>781</v>
      </c>
    </row>
    <row customHeight="1" ht="33.75">
      <c r="A80" s="52" t="s">
        <v>490</v>
      </c>
      <c r="B80" s="52" t="s">
        <v>782</v>
      </c>
      <c r="C80" s="52" t="s">
        <v>603</v>
      </c>
      <c r="D80" s="52" t="s">
        <v>604</v>
      </c>
      <c r="E80" s="52" t="s">
        <v>748</v>
      </c>
      <c r="F80" s="52" t="s">
        <v>606</v>
      </c>
      <c r="G80" s="67" t="s">
        <v>619</v>
      </c>
      <c r="H80" s="52" t="s">
        <v>615</v>
      </c>
      <c r="I80" s="52" t="s">
        <v>609</v>
      </c>
      <c r="J80" s="52" t="s">
        <v>783</v>
      </c>
    </row>
    <row customHeight="1" ht="33.75">
      <c r="A81" s="52" t="s">
        <v>490</v>
      </c>
      <c r="B81" s="52" t="s">
        <v>782</v>
      </c>
      <c r="C81" s="52" t="s">
        <v>603</v>
      </c>
      <c r="D81" s="52" t="s">
        <v>611</v>
      </c>
      <c r="E81" s="52" t="s">
        <v>719</v>
      </c>
      <c r="F81" s="52" t="s">
        <v>606</v>
      </c>
      <c r="G81" s="67" t="s">
        <v>619</v>
      </c>
      <c r="H81" s="52" t="s">
        <v>615</v>
      </c>
      <c r="I81" s="52" t="s">
        <v>609</v>
      </c>
      <c r="J81" s="52" t="s">
        <v>719</v>
      </c>
    </row>
    <row customHeight="1" ht="33.75">
      <c r="A82" s="52" t="s">
        <v>490</v>
      </c>
      <c r="B82" s="52" t="s">
        <v>782</v>
      </c>
      <c r="C82" s="52" t="s">
        <v>621</v>
      </c>
      <c r="D82" s="52" t="s">
        <v>708</v>
      </c>
      <c r="E82" s="52" t="s">
        <v>784</v>
      </c>
      <c r="F82" s="52" t="s">
        <v>606</v>
      </c>
      <c r="G82" s="67" t="s">
        <v>624</v>
      </c>
      <c r="H82" s="52"/>
      <c r="I82" s="52" t="s">
        <v>625</v>
      </c>
      <c r="J82" s="52" t="s">
        <v>785</v>
      </c>
    </row>
    <row customHeight="1" ht="33.75">
      <c r="A83" s="52" t="s">
        <v>490</v>
      </c>
      <c r="B83" s="52" t="s">
        <v>782</v>
      </c>
      <c r="C83" s="52" t="s">
        <v>621</v>
      </c>
      <c r="D83" s="52" t="s">
        <v>622</v>
      </c>
      <c r="E83" s="52" t="s">
        <v>722</v>
      </c>
      <c r="F83" s="52" t="s">
        <v>606</v>
      </c>
      <c r="G83" s="67" t="s">
        <v>624</v>
      </c>
      <c r="H83" s="52"/>
      <c r="I83" s="52" t="s">
        <v>625</v>
      </c>
      <c r="J83" s="52" t="s">
        <v>722</v>
      </c>
    </row>
    <row customHeight="1" ht="33.75">
      <c r="A84" s="52" t="s">
        <v>490</v>
      </c>
      <c r="B84" s="52" t="s">
        <v>782</v>
      </c>
      <c r="C84" s="52" t="s">
        <v>630</v>
      </c>
      <c r="D84" s="52" t="s">
        <v>631</v>
      </c>
      <c r="E84" s="52" t="s">
        <v>723</v>
      </c>
      <c r="F84" s="52" t="s">
        <v>613</v>
      </c>
      <c r="G84" s="67" t="s">
        <v>614</v>
      </c>
      <c r="H84" s="52" t="s">
        <v>615</v>
      </c>
      <c r="I84" s="52" t="s">
        <v>609</v>
      </c>
      <c r="J84" s="52" t="s">
        <v>723</v>
      </c>
    </row>
    <row customHeight="1" ht="33.75">
      <c r="A85" s="52" t="s">
        <v>508</v>
      </c>
      <c r="B85" s="52" t="s">
        <v>786</v>
      </c>
      <c r="C85" s="52" t="s">
        <v>603</v>
      </c>
      <c r="D85" s="52" t="s">
        <v>604</v>
      </c>
      <c r="E85" s="52" t="s">
        <v>787</v>
      </c>
      <c r="F85" s="52" t="s">
        <v>788</v>
      </c>
      <c r="G85" s="67" t="s">
        <v>619</v>
      </c>
      <c r="H85" s="52" t="s">
        <v>789</v>
      </c>
      <c r="I85" s="52" t="s">
        <v>609</v>
      </c>
      <c r="J85" s="52" t="s">
        <v>790</v>
      </c>
    </row>
    <row customHeight="1" ht="33.75">
      <c r="A86" s="52" t="s">
        <v>508</v>
      </c>
      <c r="B86" s="52" t="s">
        <v>786</v>
      </c>
      <c r="C86" s="52" t="s">
        <v>603</v>
      </c>
      <c r="D86" s="52" t="s">
        <v>611</v>
      </c>
      <c r="E86" s="52" t="s">
        <v>791</v>
      </c>
      <c r="F86" s="52" t="s">
        <v>613</v>
      </c>
      <c r="G86" s="67" t="s">
        <v>792</v>
      </c>
      <c r="H86" s="52" t="s">
        <v>793</v>
      </c>
      <c r="I86" s="52" t="s">
        <v>609</v>
      </c>
      <c r="J86" s="52" t="s">
        <v>794</v>
      </c>
    </row>
    <row customHeight="1" ht="33.75">
      <c r="A87" s="52" t="s">
        <v>508</v>
      </c>
      <c r="B87" s="52" t="s">
        <v>786</v>
      </c>
      <c r="C87" s="52" t="s">
        <v>621</v>
      </c>
      <c r="D87" s="52" t="s">
        <v>708</v>
      </c>
      <c r="E87" s="52" t="s">
        <v>795</v>
      </c>
      <c r="F87" s="52" t="s">
        <v>606</v>
      </c>
      <c r="G87" s="67" t="s">
        <v>744</v>
      </c>
      <c r="H87" s="52"/>
      <c r="I87" s="52" t="s">
        <v>625</v>
      </c>
      <c r="J87" s="52" t="s">
        <v>795</v>
      </c>
    </row>
    <row customHeight="1" ht="33.75">
      <c r="A88" s="52" t="s">
        <v>508</v>
      </c>
      <c r="B88" s="52" t="s">
        <v>786</v>
      </c>
      <c r="C88" s="52" t="s">
        <v>630</v>
      </c>
      <c r="D88" s="52" t="s">
        <v>631</v>
      </c>
      <c r="E88" s="52" t="s">
        <v>796</v>
      </c>
      <c r="F88" s="52" t="s">
        <v>613</v>
      </c>
      <c r="G88" s="67" t="s">
        <v>614</v>
      </c>
      <c r="H88" s="52" t="s">
        <v>615</v>
      </c>
      <c r="I88" s="52" t="s">
        <v>609</v>
      </c>
      <c r="J88" s="52" t="s">
        <v>797</v>
      </c>
    </row>
    <row customHeight="1" ht="33.75">
      <c r="A89" s="52" t="s">
        <v>508</v>
      </c>
      <c r="B89" s="52" t="s">
        <v>786</v>
      </c>
      <c r="C89" s="52" t="s">
        <v>649</v>
      </c>
      <c r="D89" s="52" t="s">
        <v>650</v>
      </c>
      <c r="E89" s="52" t="s">
        <v>798</v>
      </c>
      <c r="F89" s="52" t="s">
        <v>652</v>
      </c>
      <c r="G89" s="67" t="s">
        <v>48</v>
      </c>
      <c r="H89" s="52" t="s">
        <v>653</v>
      </c>
      <c r="I89" s="52" t="s">
        <v>609</v>
      </c>
      <c r="J89" s="52" t="s">
        <v>799</v>
      </c>
    </row>
    <row customHeight="1" ht="33.75">
      <c r="A90" s="52" t="s">
        <v>504</v>
      </c>
      <c r="B90" s="52" t="s">
        <v>800</v>
      </c>
      <c r="C90" s="52" t="s">
        <v>603</v>
      </c>
      <c r="D90" s="52" t="s">
        <v>604</v>
      </c>
      <c r="E90" s="52" t="s">
        <v>604</v>
      </c>
      <c r="F90" s="52" t="s">
        <v>613</v>
      </c>
      <c r="G90" s="67" t="s">
        <v>801</v>
      </c>
      <c r="H90" s="52" t="s">
        <v>802</v>
      </c>
      <c r="I90" s="52" t="s">
        <v>609</v>
      </c>
      <c r="J90" s="52" t="s">
        <v>803</v>
      </c>
    </row>
    <row customHeight="1" ht="33.75">
      <c r="A91" s="52" t="s">
        <v>504</v>
      </c>
      <c r="B91" s="52" t="s">
        <v>800</v>
      </c>
      <c r="C91" s="52" t="s">
        <v>603</v>
      </c>
      <c r="D91" s="52" t="s">
        <v>611</v>
      </c>
      <c r="E91" s="52" t="s">
        <v>611</v>
      </c>
      <c r="F91" s="52" t="s">
        <v>606</v>
      </c>
      <c r="G91" s="67" t="s">
        <v>804</v>
      </c>
      <c r="H91" s="52"/>
      <c r="I91" s="52" t="s">
        <v>625</v>
      </c>
      <c r="J91" s="52" t="s">
        <v>805</v>
      </c>
    </row>
    <row customHeight="1" ht="33.75">
      <c r="A92" s="52" t="s">
        <v>504</v>
      </c>
      <c r="B92" s="52" t="s">
        <v>800</v>
      </c>
      <c r="C92" s="52" t="s">
        <v>603</v>
      </c>
      <c r="D92" s="52" t="s">
        <v>617</v>
      </c>
      <c r="E92" s="52" t="s">
        <v>617</v>
      </c>
      <c r="F92" s="52" t="s">
        <v>606</v>
      </c>
      <c r="G92" s="67" t="s">
        <v>804</v>
      </c>
      <c r="H92" s="52"/>
      <c r="I92" s="52" t="s">
        <v>625</v>
      </c>
      <c r="J92" s="52" t="s">
        <v>806</v>
      </c>
    </row>
    <row customHeight="1" ht="33.75">
      <c r="A93" s="52" t="s">
        <v>504</v>
      </c>
      <c r="B93" s="52" t="s">
        <v>800</v>
      </c>
      <c r="C93" s="52" t="s">
        <v>621</v>
      </c>
      <c r="D93" s="52" t="s">
        <v>695</v>
      </c>
      <c r="E93" s="52" t="s">
        <v>621</v>
      </c>
      <c r="F93" s="52" t="s">
        <v>613</v>
      </c>
      <c r="G93" s="67" t="s">
        <v>46</v>
      </c>
      <c r="H93" s="52" t="s">
        <v>807</v>
      </c>
      <c r="I93" s="52" t="s">
        <v>609</v>
      </c>
      <c r="J93" s="52" t="s">
        <v>808</v>
      </c>
    </row>
    <row customHeight="1" ht="33.75">
      <c r="A94" s="52" t="s">
        <v>504</v>
      </c>
      <c r="B94" s="52" t="s">
        <v>800</v>
      </c>
      <c r="C94" s="52" t="s">
        <v>630</v>
      </c>
      <c r="D94" s="52" t="s">
        <v>631</v>
      </c>
      <c r="E94" s="52" t="s">
        <v>630</v>
      </c>
      <c r="F94" s="52" t="s">
        <v>613</v>
      </c>
      <c r="G94" s="67" t="s">
        <v>647</v>
      </c>
      <c r="H94" s="52" t="s">
        <v>615</v>
      </c>
      <c r="I94" s="52" t="s">
        <v>609</v>
      </c>
      <c r="J94" s="52" t="s">
        <v>809</v>
      </c>
    </row>
    <row customHeight="1" ht="33.75">
      <c r="A95" s="52" t="s">
        <v>504</v>
      </c>
      <c r="B95" s="52" t="s">
        <v>800</v>
      </c>
      <c r="C95" s="52" t="s">
        <v>649</v>
      </c>
      <c r="D95" s="52" t="s">
        <v>650</v>
      </c>
      <c r="E95" s="52" t="s">
        <v>649</v>
      </c>
      <c r="F95" s="52" t="s">
        <v>652</v>
      </c>
      <c r="G95" s="67" t="s">
        <v>188</v>
      </c>
      <c r="H95" s="52" t="s">
        <v>653</v>
      </c>
      <c r="I95" s="52" t="s">
        <v>609</v>
      </c>
      <c r="J95" s="52" t="s">
        <v>810</v>
      </c>
    </row>
    <row customHeight="1" ht="33.75">
      <c r="A96" s="52" t="s">
        <v>501</v>
      </c>
      <c r="B96" s="52" t="s">
        <v>811</v>
      </c>
      <c r="C96" s="52" t="s">
        <v>603</v>
      </c>
      <c r="D96" s="52" t="s">
        <v>604</v>
      </c>
      <c r="E96" s="52" t="s">
        <v>812</v>
      </c>
      <c r="F96" s="52" t="s">
        <v>613</v>
      </c>
      <c r="G96" s="67" t="s">
        <v>52</v>
      </c>
      <c r="H96" s="52" t="s">
        <v>813</v>
      </c>
      <c r="I96" s="52" t="s">
        <v>609</v>
      </c>
      <c r="J96" s="52" t="s">
        <v>814</v>
      </c>
    </row>
    <row customHeight="1" ht="33.75">
      <c r="A97" s="52" t="s">
        <v>501</v>
      </c>
      <c r="B97" s="52" t="s">
        <v>811</v>
      </c>
      <c r="C97" s="52" t="s">
        <v>603</v>
      </c>
      <c r="D97" s="52" t="s">
        <v>604</v>
      </c>
      <c r="E97" s="52" t="s">
        <v>815</v>
      </c>
      <c r="F97" s="52" t="s">
        <v>606</v>
      </c>
      <c r="G97" s="67" t="s">
        <v>816</v>
      </c>
      <c r="H97" s="52" t="s">
        <v>653</v>
      </c>
      <c r="I97" s="52" t="s">
        <v>609</v>
      </c>
      <c r="J97" s="52" t="s">
        <v>817</v>
      </c>
    </row>
    <row customHeight="1" ht="33.75">
      <c r="A98" s="52" t="s">
        <v>501</v>
      </c>
      <c r="B98" s="52" t="s">
        <v>811</v>
      </c>
      <c r="C98" s="52" t="s">
        <v>603</v>
      </c>
      <c r="D98" s="52" t="s">
        <v>611</v>
      </c>
      <c r="E98" s="52" t="s">
        <v>818</v>
      </c>
      <c r="F98" s="52" t="s">
        <v>613</v>
      </c>
      <c r="G98" s="67" t="s">
        <v>647</v>
      </c>
      <c r="H98" s="52" t="s">
        <v>615</v>
      </c>
      <c r="I98" s="52" t="s">
        <v>609</v>
      </c>
      <c r="J98" s="52" t="s">
        <v>819</v>
      </c>
    </row>
    <row customHeight="1" ht="33.75">
      <c r="A99" s="52" t="s">
        <v>501</v>
      </c>
      <c r="B99" s="52" t="s">
        <v>811</v>
      </c>
      <c r="C99" s="52" t="s">
        <v>603</v>
      </c>
      <c r="D99" s="52" t="s">
        <v>617</v>
      </c>
      <c r="E99" s="52" t="s">
        <v>820</v>
      </c>
      <c r="F99" s="52" t="s">
        <v>606</v>
      </c>
      <c r="G99" s="67" t="s">
        <v>619</v>
      </c>
      <c r="H99" s="52" t="s">
        <v>615</v>
      </c>
      <c r="I99" s="52" t="s">
        <v>609</v>
      </c>
      <c r="J99" s="52" t="s">
        <v>821</v>
      </c>
    </row>
    <row customHeight="1" ht="33.75">
      <c r="A100" s="52" t="s">
        <v>501</v>
      </c>
      <c r="B100" s="52" t="s">
        <v>811</v>
      </c>
      <c r="C100" s="52" t="s">
        <v>621</v>
      </c>
      <c r="D100" s="52" t="s">
        <v>708</v>
      </c>
      <c r="E100" s="52" t="s">
        <v>822</v>
      </c>
      <c r="F100" s="52" t="s">
        <v>613</v>
      </c>
      <c r="G100" s="67" t="s">
        <v>643</v>
      </c>
      <c r="H100" s="52" t="s">
        <v>615</v>
      </c>
      <c r="I100" s="52" t="s">
        <v>609</v>
      </c>
      <c r="J100" s="52" t="s">
        <v>823</v>
      </c>
    </row>
    <row customHeight="1" ht="33.75">
      <c r="A101" s="52" t="s">
        <v>501</v>
      </c>
      <c r="B101" s="52" t="s">
        <v>811</v>
      </c>
      <c r="C101" s="52" t="s">
        <v>621</v>
      </c>
      <c r="D101" s="52" t="s">
        <v>622</v>
      </c>
      <c r="E101" s="52" t="s">
        <v>824</v>
      </c>
      <c r="F101" s="52" t="s">
        <v>652</v>
      </c>
      <c r="G101" s="67" t="s">
        <v>683</v>
      </c>
      <c r="H101" s="52" t="s">
        <v>615</v>
      </c>
      <c r="I101" s="52" t="s">
        <v>609</v>
      </c>
      <c r="J101" s="52" t="s">
        <v>825</v>
      </c>
    </row>
    <row customHeight="1" ht="33.75">
      <c r="A102" s="52" t="s">
        <v>501</v>
      </c>
      <c r="B102" s="52" t="s">
        <v>811</v>
      </c>
      <c r="C102" s="52" t="s">
        <v>621</v>
      </c>
      <c r="D102" s="52" t="s">
        <v>627</v>
      </c>
      <c r="E102" s="52" t="s">
        <v>826</v>
      </c>
      <c r="F102" s="52" t="s">
        <v>613</v>
      </c>
      <c r="G102" s="67" t="s">
        <v>669</v>
      </c>
      <c r="H102" s="52" t="s">
        <v>615</v>
      </c>
      <c r="I102" s="52" t="s">
        <v>609</v>
      </c>
      <c r="J102" s="52" t="s">
        <v>827</v>
      </c>
    </row>
    <row customHeight="1" ht="33.75">
      <c r="A103" s="52" t="s">
        <v>501</v>
      </c>
      <c r="B103" s="52" t="s">
        <v>811</v>
      </c>
      <c r="C103" s="52" t="s">
        <v>630</v>
      </c>
      <c r="D103" s="52" t="s">
        <v>631</v>
      </c>
      <c r="E103" s="52" t="s">
        <v>632</v>
      </c>
      <c r="F103" s="52" t="s">
        <v>613</v>
      </c>
      <c r="G103" s="67" t="s">
        <v>669</v>
      </c>
      <c r="H103" s="52" t="s">
        <v>615</v>
      </c>
      <c r="I103" s="52" t="s">
        <v>609</v>
      </c>
      <c r="J103" s="52" t="s">
        <v>828</v>
      </c>
    </row>
    <row customHeight="1" ht="33.75">
      <c r="A104" s="52" t="s">
        <v>501</v>
      </c>
      <c r="B104" s="52" t="s">
        <v>811</v>
      </c>
      <c r="C104" s="52" t="s">
        <v>649</v>
      </c>
      <c r="D104" s="52" t="s">
        <v>650</v>
      </c>
      <c r="E104" s="52" t="s">
        <v>829</v>
      </c>
      <c r="F104" s="52" t="s">
        <v>652</v>
      </c>
      <c r="G104" s="67" t="s">
        <v>830</v>
      </c>
      <c r="H104" s="52" t="s">
        <v>657</v>
      </c>
      <c r="I104" s="52" t="s">
        <v>609</v>
      </c>
      <c r="J104" s="52" t="s">
        <v>831</v>
      </c>
    </row>
    <row customHeight="1" ht="33.75">
      <c r="A105" s="52" t="s">
        <v>518</v>
      </c>
      <c r="B105" s="52" t="s">
        <v>832</v>
      </c>
      <c r="C105" s="52" t="s">
        <v>603</v>
      </c>
      <c r="D105" s="52" t="s">
        <v>604</v>
      </c>
      <c r="E105" s="52" t="s">
        <v>833</v>
      </c>
      <c r="F105" s="52" t="s">
        <v>606</v>
      </c>
      <c r="G105" s="67" t="s">
        <v>61</v>
      </c>
      <c r="H105" s="52" t="s">
        <v>834</v>
      </c>
      <c r="I105" s="52" t="s">
        <v>609</v>
      </c>
      <c r="J105" s="52" t="s">
        <v>835</v>
      </c>
    </row>
    <row customHeight="1" ht="33.75">
      <c r="A106" s="52" t="s">
        <v>518</v>
      </c>
      <c r="B106" s="52" t="s">
        <v>832</v>
      </c>
      <c r="C106" s="52" t="s">
        <v>603</v>
      </c>
      <c r="D106" s="52" t="s">
        <v>611</v>
      </c>
      <c r="E106" s="52" t="s">
        <v>836</v>
      </c>
      <c r="F106" s="52" t="s">
        <v>606</v>
      </c>
      <c r="G106" s="67" t="s">
        <v>647</v>
      </c>
      <c r="H106" s="52" t="s">
        <v>615</v>
      </c>
      <c r="I106" s="52" t="s">
        <v>609</v>
      </c>
      <c r="J106" s="52" t="s">
        <v>837</v>
      </c>
    </row>
    <row customHeight="1" ht="33.75">
      <c r="A107" s="52" t="s">
        <v>518</v>
      </c>
      <c r="B107" s="52" t="s">
        <v>832</v>
      </c>
      <c r="C107" s="52" t="s">
        <v>603</v>
      </c>
      <c r="D107" s="52" t="s">
        <v>617</v>
      </c>
      <c r="E107" s="52" t="s">
        <v>838</v>
      </c>
      <c r="F107" s="52" t="s">
        <v>606</v>
      </c>
      <c r="G107" s="67" t="s">
        <v>624</v>
      </c>
      <c r="H107" s="52"/>
      <c r="I107" s="52" t="s">
        <v>625</v>
      </c>
      <c r="J107" s="52" t="s">
        <v>838</v>
      </c>
    </row>
    <row customHeight="1" ht="33.75">
      <c r="A108" s="52" t="s">
        <v>518</v>
      </c>
      <c r="B108" s="52" t="s">
        <v>832</v>
      </c>
      <c r="C108" s="52" t="s">
        <v>621</v>
      </c>
      <c r="D108" s="52" t="s">
        <v>708</v>
      </c>
      <c r="E108" s="52" t="s">
        <v>839</v>
      </c>
      <c r="F108" s="52" t="s">
        <v>606</v>
      </c>
      <c r="G108" s="67" t="s">
        <v>624</v>
      </c>
      <c r="H108" s="52"/>
      <c r="I108" s="52" t="s">
        <v>625</v>
      </c>
      <c r="J108" s="52" t="s">
        <v>840</v>
      </c>
    </row>
    <row customHeight="1" ht="33.75">
      <c r="A109" s="52" t="s">
        <v>518</v>
      </c>
      <c r="B109" s="52" t="s">
        <v>832</v>
      </c>
      <c r="C109" s="52" t="s">
        <v>621</v>
      </c>
      <c r="D109" s="52" t="s">
        <v>627</v>
      </c>
      <c r="E109" s="52" t="s">
        <v>841</v>
      </c>
      <c r="F109" s="52" t="s">
        <v>606</v>
      </c>
      <c r="G109" s="67" t="s">
        <v>624</v>
      </c>
      <c r="H109" s="52"/>
      <c r="I109" s="52" t="s">
        <v>625</v>
      </c>
      <c r="J109" s="52" t="s">
        <v>842</v>
      </c>
    </row>
    <row customHeight="1" ht="33.75">
      <c r="A110" s="52" t="s">
        <v>518</v>
      </c>
      <c r="B110" s="52" t="s">
        <v>832</v>
      </c>
      <c r="C110" s="52" t="s">
        <v>630</v>
      </c>
      <c r="D110" s="52" t="s">
        <v>631</v>
      </c>
      <c r="E110" s="52" t="s">
        <v>843</v>
      </c>
      <c r="F110" s="52" t="s">
        <v>613</v>
      </c>
      <c r="G110" s="67" t="s">
        <v>669</v>
      </c>
      <c r="H110" s="52" t="s">
        <v>615</v>
      </c>
      <c r="I110" s="52" t="s">
        <v>609</v>
      </c>
      <c r="J110" s="52" t="s">
        <v>843</v>
      </c>
    </row>
    <row customHeight="1" ht="33.75">
      <c r="A111" s="52" t="s">
        <v>514</v>
      </c>
      <c r="B111" s="52" t="s">
        <v>844</v>
      </c>
      <c r="C111" s="52" t="s">
        <v>603</v>
      </c>
      <c r="D111" s="52" t="s">
        <v>604</v>
      </c>
      <c r="E111" s="52" t="s">
        <v>845</v>
      </c>
      <c r="F111" s="52" t="s">
        <v>788</v>
      </c>
      <c r="G111" s="67" t="s">
        <v>757</v>
      </c>
      <c r="H111" s="52" t="s">
        <v>846</v>
      </c>
      <c r="I111" s="52" t="s">
        <v>609</v>
      </c>
      <c r="J111" s="52" t="s">
        <v>847</v>
      </c>
    </row>
    <row customHeight="1" ht="33.75">
      <c r="A112" s="52" t="s">
        <v>514</v>
      </c>
      <c r="B112" s="52" t="s">
        <v>844</v>
      </c>
      <c r="C112" s="52" t="s">
        <v>603</v>
      </c>
      <c r="D112" s="52" t="s">
        <v>611</v>
      </c>
      <c r="E112" s="52" t="s">
        <v>848</v>
      </c>
      <c r="F112" s="52" t="s">
        <v>613</v>
      </c>
      <c r="G112" s="67" t="s">
        <v>647</v>
      </c>
      <c r="H112" s="52" t="s">
        <v>615</v>
      </c>
      <c r="I112" s="52" t="s">
        <v>609</v>
      </c>
      <c r="J112" s="52" t="s">
        <v>849</v>
      </c>
    </row>
    <row customHeight="1" ht="33.75">
      <c r="A113" s="52" t="s">
        <v>514</v>
      </c>
      <c r="B113" s="52" t="s">
        <v>844</v>
      </c>
      <c r="C113" s="52" t="s">
        <v>603</v>
      </c>
      <c r="D113" s="52" t="s">
        <v>617</v>
      </c>
      <c r="E113" s="52" t="s">
        <v>850</v>
      </c>
      <c r="F113" s="52" t="s">
        <v>613</v>
      </c>
      <c r="G113" s="67" t="s">
        <v>851</v>
      </c>
      <c r="H113" s="52" t="s">
        <v>852</v>
      </c>
      <c r="I113" s="52" t="s">
        <v>609</v>
      </c>
      <c r="J113" s="52" t="s">
        <v>853</v>
      </c>
    </row>
    <row customHeight="1" ht="33.75">
      <c r="A114" s="52" t="s">
        <v>514</v>
      </c>
      <c r="B114" s="52" t="s">
        <v>844</v>
      </c>
      <c r="C114" s="52" t="s">
        <v>621</v>
      </c>
      <c r="D114" s="52" t="s">
        <v>708</v>
      </c>
      <c r="E114" s="52" t="s">
        <v>854</v>
      </c>
      <c r="F114" s="52" t="s">
        <v>606</v>
      </c>
      <c r="G114" s="67" t="s">
        <v>669</v>
      </c>
      <c r="H114" s="52" t="s">
        <v>615</v>
      </c>
      <c r="I114" s="52" t="s">
        <v>609</v>
      </c>
      <c r="J114" s="52" t="s">
        <v>855</v>
      </c>
    </row>
    <row customHeight="1" ht="33.75">
      <c r="A115" s="52" t="s">
        <v>514</v>
      </c>
      <c r="B115" s="52" t="s">
        <v>844</v>
      </c>
      <c r="C115" s="52" t="s">
        <v>630</v>
      </c>
      <c r="D115" s="52" t="s">
        <v>631</v>
      </c>
      <c r="E115" s="52" t="s">
        <v>632</v>
      </c>
      <c r="F115" s="52" t="s">
        <v>613</v>
      </c>
      <c r="G115" s="67" t="s">
        <v>614</v>
      </c>
      <c r="H115" s="52" t="s">
        <v>615</v>
      </c>
      <c r="I115" s="52" t="s">
        <v>609</v>
      </c>
      <c r="J115" s="52" t="s">
        <v>856</v>
      </c>
    </row>
    <row customHeight="1" ht="33.75">
      <c r="A116" s="52" t="s">
        <v>499</v>
      </c>
      <c r="B116" s="52" t="s">
        <v>857</v>
      </c>
      <c r="C116" s="52" t="s">
        <v>603</v>
      </c>
      <c r="D116" s="52" t="s">
        <v>604</v>
      </c>
      <c r="E116" s="52" t="s">
        <v>858</v>
      </c>
      <c r="F116" s="52" t="s">
        <v>613</v>
      </c>
      <c r="G116" s="67" t="s">
        <v>851</v>
      </c>
      <c r="H116" s="52" t="s">
        <v>859</v>
      </c>
      <c r="I116" s="52" t="s">
        <v>609</v>
      </c>
      <c r="J116" s="52" t="s">
        <v>860</v>
      </c>
    </row>
    <row customHeight="1" ht="33.75">
      <c r="A117" s="52" t="s">
        <v>499</v>
      </c>
      <c r="B117" s="52" t="s">
        <v>857</v>
      </c>
      <c r="C117" s="52" t="s">
        <v>603</v>
      </c>
      <c r="D117" s="52" t="s">
        <v>604</v>
      </c>
      <c r="E117" s="52" t="s">
        <v>861</v>
      </c>
      <c r="F117" s="52" t="s">
        <v>606</v>
      </c>
      <c r="G117" s="67" t="s">
        <v>862</v>
      </c>
      <c r="H117" s="52" t="s">
        <v>863</v>
      </c>
      <c r="I117" s="52" t="s">
        <v>609</v>
      </c>
      <c r="J117" s="52" t="s">
        <v>864</v>
      </c>
    </row>
    <row customHeight="1" ht="33.75">
      <c r="A118" s="52" t="s">
        <v>499</v>
      </c>
      <c r="B118" s="52" t="s">
        <v>857</v>
      </c>
      <c r="C118" s="52" t="s">
        <v>603</v>
      </c>
      <c r="D118" s="52" t="s">
        <v>604</v>
      </c>
      <c r="E118" s="52" t="s">
        <v>865</v>
      </c>
      <c r="F118" s="52" t="s">
        <v>606</v>
      </c>
      <c r="G118" s="67" t="s">
        <v>619</v>
      </c>
      <c r="H118" s="52" t="s">
        <v>615</v>
      </c>
      <c r="I118" s="52" t="s">
        <v>609</v>
      </c>
      <c r="J118" s="52" t="s">
        <v>866</v>
      </c>
    </row>
    <row customHeight="1" ht="33.75">
      <c r="A119" s="52" t="s">
        <v>499</v>
      </c>
      <c r="B119" s="52" t="s">
        <v>857</v>
      </c>
      <c r="C119" s="52" t="s">
        <v>603</v>
      </c>
      <c r="D119" s="52" t="s">
        <v>611</v>
      </c>
      <c r="E119" s="52" t="s">
        <v>867</v>
      </c>
      <c r="F119" s="52" t="s">
        <v>652</v>
      </c>
      <c r="G119" s="67" t="s">
        <v>48</v>
      </c>
      <c r="H119" s="52" t="s">
        <v>615</v>
      </c>
      <c r="I119" s="52" t="s">
        <v>609</v>
      </c>
      <c r="J119" s="52" t="s">
        <v>868</v>
      </c>
    </row>
    <row customHeight="1" ht="33.75">
      <c r="A120" s="52" t="s">
        <v>499</v>
      </c>
      <c r="B120" s="52" t="s">
        <v>857</v>
      </c>
      <c r="C120" s="52" t="s">
        <v>603</v>
      </c>
      <c r="D120" s="52" t="s">
        <v>617</v>
      </c>
      <c r="E120" s="52" t="s">
        <v>869</v>
      </c>
      <c r="F120" s="52" t="s">
        <v>606</v>
      </c>
      <c r="G120" s="67" t="s">
        <v>619</v>
      </c>
      <c r="H120" s="52" t="s">
        <v>615</v>
      </c>
      <c r="I120" s="52" t="s">
        <v>609</v>
      </c>
      <c r="J120" s="52" t="s">
        <v>870</v>
      </c>
    </row>
    <row customHeight="1" ht="33.75">
      <c r="A121" s="52" t="s">
        <v>499</v>
      </c>
      <c r="B121" s="52" t="s">
        <v>857</v>
      </c>
      <c r="C121" s="52" t="s">
        <v>621</v>
      </c>
      <c r="D121" s="52" t="s">
        <v>622</v>
      </c>
      <c r="E121" s="52" t="s">
        <v>871</v>
      </c>
      <c r="F121" s="52" t="s">
        <v>652</v>
      </c>
      <c r="G121" s="67" t="s">
        <v>48</v>
      </c>
      <c r="H121" s="52" t="s">
        <v>615</v>
      </c>
      <c r="I121" s="52" t="s">
        <v>609</v>
      </c>
      <c r="J121" s="52" t="s">
        <v>872</v>
      </c>
    </row>
    <row customHeight="1" ht="33.75">
      <c r="A122" s="52" t="s">
        <v>499</v>
      </c>
      <c r="B122" s="52" t="s">
        <v>857</v>
      </c>
      <c r="C122" s="52" t="s">
        <v>621</v>
      </c>
      <c r="D122" s="52" t="s">
        <v>627</v>
      </c>
      <c r="E122" s="52" t="s">
        <v>873</v>
      </c>
      <c r="F122" s="52" t="s">
        <v>613</v>
      </c>
      <c r="G122" s="67" t="s">
        <v>647</v>
      </c>
      <c r="H122" s="52" t="s">
        <v>615</v>
      </c>
      <c r="I122" s="52" t="s">
        <v>609</v>
      </c>
      <c r="J122" s="52" t="s">
        <v>874</v>
      </c>
    </row>
    <row customHeight="1" ht="33.75">
      <c r="A123" s="52" t="s">
        <v>499</v>
      </c>
      <c r="B123" s="52" t="s">
        <v>857</v>
      </c>
      <c r="C123" s="52" t="s">
        <v>630</v>
      </c>
      <c r="D123" s="52" t="s">
        <v>631</v>
      </c>
      <c r="E123" s="52" t="s">
        <v>687</v>
      </c>
      <c r="F123" s="52" t="s">
        <v>613</v>
      </c>
      <c r="G123" s="67" t="s">
        <v>669</v>
      </c>
      <c r="H123" s="52" t="s">
        <v>615</v>
      </c>
      <c r="I123" s="52" t="s">
        <v>609</v>
      </c>
      <c r="J123" s="52" t="s">
        <v>875</v>
      </c>
    </row>
    <row customHeight="1" ht="33.75">
      <c r="A124" s="66" t="s">
        <v>71</v>
      </c>
      <c r="B124" s="52"/>
      <c r="C124" s="52"/>
      <c r="D124" s="52"/>
      <c r="E124" s="52"/>
      <c r="F124" s="52"/>
      <c r="G124" s="52"/>
      <c r="H124" s="52"/>
      <c r="I124" s="52"/>
      <c r="J124" s="52"/>
    </row>
    <row customHeight="1" ht="33.75">
      <c r="A125" s="52" t="s">
        <v>356</v>
      </c>
      <c r="B125" s="52" t="s">
        <v>876</v>
      </c>
      <c r="C125" s="52" t="s">
        <v>603</v>
      </c>
      <c r="D125" s="52" t="s">
        <v>604</v>
      </c>
      <c r="E125" s="52" t="s">
        <v>877</v>
      </c>
      <c r="F125" s="52" t="s">
        <v>606</v>
      </c>
      <c r="G125" s="67" t="s">
        <v>46</v>
      </c>
      <c r="H125" s="52" t="s">
        <v>758</v>
      </c>
      <c r="I125" s="52" t="s">
        <v>609</v>
      </c>
      <c r="J125" s="52" t="s">
        <v>878</v>
      </c>
    </row>
    <row customHeight="1" ht="33.75">
      <c r="A126" s="52" t="s">
        <v>356</v>
      </c>
      <c r="B126" s="52" t="s">
        <v>876</v>
      </c>
      <c r="C126" s="52" t="s">
        <v>603</v>
      </c>
      <c r="D126" s="52" t="s">
        <v>611</v>
      </c>
      <c r="E126" s="52" t="s">
        <v>879</v>
      </c>
      <c r="F126" s="52" t="s">
        <v>606</v>
      </c>
      <c r="G126" s="67" t="s">
        <v>619</v>
      </c>
      <c r="H126" s="52" t="s">
        <v>615</v>
      </c>
      <c r="I126" s="52" t="s">
        <v>609</v>
      </c>
      <c r="J126" s="52" t="s">
        <v>880</v>
      </c>
    </row>
    <row customHeight="1" ht="33.75">
      <c r="A127" s="52" t="s">
        <v>356</v>
      </c>
      <c r="B127" s="52" t="s">
        <v>876</v>
      </c>
      <c r="C127" s="52" t="s">
        <v>603</v>
      </c>
      <c r="D127" s="52" t="s">
        <v>617</v>
      </c>
      <c r="E127" s="52" t="s">
        <v>881</v>
      </c>
      <c r="F127" s="52" t="s">
        <v>606</v>
      </c>
      <c r="G127" s="67" t="s">
        <v>619</v>
      </c>
      <c r="H127" s="52" t="s">
        <v>615</v>
      </c>
      <c r="I127" s="52" t="s">
        <v>609</v>
      </c>
      <c r="J127" s="52" t="s">
        <v>882</v>
      </c>
    </row>
    <row customHeight="1" ht="33.75">
      <c r="A128" s="52" t="s">
        <v>356</v>
      </c>
      <c r="B128" s="52" t="s">
        <v>876</v>
      </c>
      <c r="C128" s="52" t="s">
        <v>621</v>
      </c>
      <c r="D128" s="52" t="s">
        <v>627</v>
      </c>
      <c r="E128" s="52" t="s">
        <v>883</v>
      </c>
      <c r="F128" s="52" t="s">
        <v>606</v>
      </c>
      <c r="G128" s="67" t="s">
        <v>884</v>
      </c>
      <c r="H128" s="52"/>
      <c r="I128" s="52" t="s">
        <v>625</v>
      </c>
      <c r="J128" s="52" t="s">
        <v>885</v>
      </c>
    </row>
    <row customHeight="1" ht="33.75">
      <c r="A129" s="52" t="s">
        <v>356</v>
      </c>
      <c r="B129" s="52" t="s">
        <v>876</v>
      </c>
      <c r="C129" s="52" t="s">
        <v>630</v>
      </c>
      <c r="D129" s="52" t="s">
        <v>631</v>
      </c>
      <c r="E129" s="52" t="s">
        <v>886</v>
      </c>
      <c r="F129" s="52" t="s">
        <v>613</v>
      </c>
      <c r="G129" s="67" t="s">
        <v>669</v>
      </c>
      <c r="H129" s="52" t="s">
        <v>615</v>
      </c>
      <c r="I129" s="52" t="s">
        <v>609</v>
      </c>
      <c r="J129" s="52" t="s">
        <v>887</v>
      </c>
    </row>
    <row customHeight="1" ht="33.75">
      <c r="A130" s="52" t="s">
        <v>523</v>
      </c>
      <c r="B130" s="52" t="s">
        <v>888</v>
      </c>
      <c r="C130" s="52" t="s">
        <v>603</v>
      </c>
      <c r="D130" s="52" t="s">
        <v>604</v>
      </c>
      <c r="E130" s="52" t="s">
        <v>889</v>
      </c>
      <c r="F130" s="52" t="s">
        <v>613</v>
      </c>
      <c r="G130" s="67" t="s">
        <v>48</v>
      </c>
      <c r="H130" s="52" t="s">
        <v>793</v>
      </c>
      <c r="I130" s="52" t="s">
        <v>609</v>
      </c>
      <c r="J130" s="52" t="s">
        <v>890</v>
      </c>
    </row>
    <row customHeight="1" ht="33.75">
      <c r="A131" s="52" t="s">
        <v>523</v>
      </c>
      <c r="B131" s="52" t="s">
        <v>888</v>
      </c>
      <c r="C131" s="52" t="s">
        <v>603</v>
      </c>
      <c r="D131" s="52" t="s">
        <v>611</v>
      </c>
      <c r="E131" s="52" t="s">
        <v>891</v>
      </c>
      <c r="F131" s="52" t="s">
        <v>606</v>
      </c>
      <c r="G131" s="67" t="s">
        <v>619</v>
      </c>
      <c r="H131" s="52" t="s">
        <v>615</v>
      </c>
      <c r="I131" s="52" t="s">
        <v>609</v>
      </c>
      <c r="J131" s="52" t="s">
        <v>892</v>
      </c>
    </row>
    <row customHeight="1" ht="33.75">
      <c r="A132" s="52" t="s">
        <v>523</v>
      </c>
      <c r="B132" s="52" t="s">
        <v>888</v>
      </c>
      <c r="C132" s="52" t="s">
        <v>621</v>
      </c>
      <c r="D132" s="52" t="s">
        <v>708</v>
      </c>
      <c r="E132" s="52" t="s">
        <v>893</v>
      </c>
      <c r="F132" s="52" t="s">
        <v>606</v>
      </c>
      <c r="G132" s="67" t="s">
        <v>894</v>
      </c>
      <c r="H132" s="52"/>
      <c r="I132" s="52" t="s">
        <v>625</v>
      </c>
      <c r="J132" s="52" t="s">
        <v>895</v>
      </c>
    </row>
    <row customHeight="1" ht="33.75">
      <c r="A133" s="52" t="s">
        <v>523</v>
      </c>
      <c r="B133" s="52" t="s">
        <v>888</v>
      </c>
      <c r="C133" s="52" t="s">
        <v>621</v>
      </c>
      <c r="D133" s="52" t="s">
        <v>622</v>
      </c>
      <c r="E133" s="52" t="s">
        <v>682</v>
      </c>
      <c r="F133" s="52" t="s">
        <v>652</v>
      </c>
      <c r="G133" s="67" t="s">
        <v>683</v>
      </c>
      <c r="H133" s="52" t="s">
        <v>615</v>
      </c>
      <c r="I133" s="52" t="s">
        <v>609</v>
      </c>
      <c r="J133" s="52" t="s">
        <v>896</v>
      </c>
    </row>
    <row customHeight="1" ht="33.75">
      <c r="A134" s="52" t="s">
        <v>523</v>
      </c>
      <c r="B134" s="52" t="s">
        <v>888</v>
      </c>
      <c r="C134" s="52" t="s">
        <v>630</v>
      </c>
      <c r="D134" s="52" t="s">
        <v>631</v>
      </c>
      <c r="E134" s="52" t="s">
        <v>897</v>
      </c>
      <c r="F134" s="52" t="s">
        <v>613</v>
      </c>
      <c r="G134" s="67" t="s">
        <v>614</v>
      </c>
      <c r="H134" s="52" t="s">
        <v>615</v>
      </c>
      <c r="I134" s="52" t="s">
        <v>609</v>
      </c>
      <c r="J134" s="52" t="s">
        <v>898</v>
      </c>
    </row>
    <row customHeight="1" ht="33.75">
      <c r="A135" s="52" t="s">
        <v>499</v>
      </c>
      <c r="B135" s="52" t="s">
        <v>899</v>
      </c>
      <c r="C135" s="52" t="s">
        <v>603</v>
      </c>
      <c r="D135" s="52" t="s">
        <v>604</v>
      </c>
      <c r="E135" s="52" t="s">
        <v>900</v>
      </c>
      <c r="F135" s="52" t="s">
        <v>652</v>
      </c>
      <c r="G135" s="67" t="s">
        <v>53</v>
      </c>
      <c r="H135" s="52" t="s">
        <v>793</v>
      </c>
      <c r="I135" s="52" t="s">
        <v>609</v>
      </c>
      <c r="J135" s="52" t="s">
        <v>901</v>
      </c>
    </row>
    <row customHeight="1" ht="33.75">
      <c r="A136" s="52" t="s">
        <v>499</v>
      </c>
      <c r="B136" s="52" t="s">
        <v>899</v>
      </c>
      <c r="C136" s="52" t="s">
        <v>603</v>
      </c>
      <c r="D136" s="52" t="s">
        <v>604</v>
      </c>
      <c r="E136" s="52" t="s">
        <v>902</v>
      </c>
      <c r="F136" s="52" t="s">
        <v>613</v>
      </c>
      <c r="G136" s="67" t="s">
        <v>903</v>
      </c>
      <c r="H136" s="52" t="s">
        <v>758</v>
      </c>
      <c r="I136" s="52" t="s">
        <v>609</v>
      </c>
      <c r="J136" s="52" t="s">
        <v>904</v>
      </c>
    </row>
    <row customHeight="1" ht="33.75">
      <c r="A137" s="52" t="s">
        <v>499</v>
      </c>
      <c r="B137" s="52" t="s">
        <v>899</v>
      </c>
      <c r="C137" s="52" t="s">
        <v>603</v>
      </c>
      <c r="D137" s="52" t="s">
        <v>611</v>
      </c>
      <c r="E137" s="52" t="s">
        <v>719</v>
      </c>
      <c r="F137" s="52" t="s">
        <v>606</v>
      </c>
      <c r="G137" s="67" t="s">
        <v>619</v>
      </c>
      <c r="H137" s="52" t="s">
        <v>615</v>
      </c>
      <c r="I137" s="52" t="s">
        <v>609</v>
      </c>
      <c r="J137" s="52" t="s">
        <v>905</v>
      </c>
    </row>
    <row customHeight="1" ht="33.75">
      <c r="A138" s="52" t="s">
        <v>499</v>
      </c>
      <c r="B138" s="52" t="s">
        <v>899</v>
      </c>
      <c r="C138" s="52" t="s">
        <v>603</v>
      </c>
      <c r="D138" s="52" t="s">
        <v>617</v>
      </c>
      <c r="E138" s="52" t="s">
        <v>906</v>
      </c>
      <c r="F138" s="52" t="s">
        <v>606</v>
      </c>
      <c r="G138" s="67" t="s">
        <v>619</v>
      </c>
      <c r="H138" s="52" t="s">
        <v>615</v>
      </c>
      <c r="I138" s="52" t="s">
        <v>609</v>
      </c>
      <c r="J138" s="52" t="s">
        <v>907</v>
      </c>
    </row>
    <row customHeight="1" ht="33.75">
      <c r="A139" s="52" t="s">
        <v>499</v>
      </c>
      <c r="B139" s="52" t="s">
        <v>899</v>
      </c>
      <c r="C139" s="52" t="s">
        <v>621</v>
      </c>
      <c r="D139" s="52" t="s">
        <v>708</v>
      </c>
      <c r="E139" s="52" t="s">
        <v>908</v>
      </c>
      <c r="F139" s="52" t="s">
        <v>613</v>
      </c>
      <c r="G139" s="67" t="s">
        <v>48</v>
      </c>
      <c r="H139" s="52" t="s">
        <v>793</v>
      </c>
      <c r="I139" s="52" t="s">
        <v>609</v>
      </c>
      <c r="J139" s="52" t="s">
        <v>909</v>
      </c>
    </row>
    <row customHeight="1" ht="33.75">
      <c r="A140" s="52" t="s">
        <v>499</v>
      </c>
      <c r="B140" s="52" t="s">
        <v>899</v>
      </c>
      <c r="C140" s="52" t="s">
        <v>621</v>
      </c>
      <c r="D140" s="52" t="s">
        <v>622</v>
      </c>
      <c r="E140" s="52" t="s">
        <v>910</v>
      </c>
      <c r="F140" s="52" t="s">
        <v>652</v>
      </c>
      <c r="G140" s="67" t="s">
        <v>683</v>
      </c>
      <c r="H140" s="52" t="s">
        <v>615</v>
      </c>
      <c r="I140" s="52" t="s">
        <v>609</v>
      </c>
      <c r="J140" s="52" t="s">
        <v>911</v>
      </c>
    </row>
    <row customHeight="1" ht="33.75">
      <c r="A141" s="52" t="s">
        <v>499</v>
      </c>
      <c r="B141" s="52" t="s">
        <v>899</v>
      </c>
      <c r="C141" s="52" t="s">
        <v>630</v>
      </c>
      <c r="D141" s="52" t="s">
        <v>631</v>
      </c>
      <c r="E141" s="52" t="s">
        <v>912</v>
      </c>
      <c r="F141" s="52" t="s">
        <v>613</v>
      </c>
      <c r="G141" s="67" t="s">
        <v>614</v>
      </c>
      <c r="H141" s="52" t="s">
        <v>615</v>
      </c>
      <c r="I141" s="52" t="s">
        <v>609</v>
      </c>
      <c r="J141" s="52" t="s">
        <v>913</v>
      </c>
    </row>
    <row customHeight="1" ht="33.75">
      <c r="A142" s="66" t="s">
        <v>73</v>
      </c>
      <c r="B142" s="52"/>
      <c r="C142" s="52"/>
      <c r="D142" s="52"/>
      <c r="E142" s="52"/>
      <c r="F142" s="52"/>
      <c r="G142" s="52"/>
      <c r="H142" s="52"/>
      <c r="I142" s="52"/>
      <c r="J142" s="52"/>
    </row>
    <row customHeight="1" ht="33.75">
      <c r="A143" s="52" t="s">
        <v>552</v>
      </c>
      <c r="B143" s="52" t="s">
        <v>914</v>
      </c>
      <c r="C143" s="52" t="s">
        <v>603</v>
      </c>
      <c r="D143" s="52" t="s">
        <v>604</v>
      </c>
      <c r="E143" s="52" t="s">
        <v>915</v>
      </c>
      <c r="F143" s="52" t="s">
        <v>613</v>
      </c>
      <c r="G143" s="67" t="s">
        <v>189</v>
      </c>
      <c r="H143" s="52" t="s">
        <v>916</v>
      </c>
      <c r="I143" s="52" t="s">
        <v>609</v>
      </c>
      <c r="J143" s="52" t="s">
        <v>917</v>
      </c>
    </row>
    <row customHeight="1" ht="33.75">
      <c r="A144" s="52" t="s">
        <v>552</v>
      </c>
      <c r="B144" s="52" t="s">
        <v>914</v>
      </c>
      <c r="C144" s="52" t="s">
        <v>603</v>
      </c>
      <c r="D144" s="52" t="s">
        <v>604</v>
      </c>
      <c r="E144" s="52" t="s">
        <v>918</v>
      </c>
      <c r="F144" s="52" t="s">
        <v>613</v>
      </c>
      <c r="G144" s="67" t="s">
        <v>919</v>
      </c>
      <c r="H144" s="52" t="s">
        <v>920</v>
      </c>
      <c r="I144" s="52" t="s">
        <v>609</v>
      </c>
      <c r="J144" s="52" t="s">
        <v>921</v>
      </c>
    </row>
    <row customHeight="1" ht="33.75">
      <c r="A145" s="52" t="s">
        <v>552</v>
      </c>
      <c r="B145" s="52" t="s">
        <v>914</v>
      </c>
      <c r="C145" s="52" t="s">
        <v>603</v>
      </c>
      <c r="D145" s="52" t="s">
        <v>611</v>
      </c>
      <c r="E145" s="52" t="s">
        <v>719</v>
      </c>
      <c r="F145" s="52" t="s">
        <v>606</v>
      </c>
      <c r="G145" s="67" t="s">
        <v>619</v>
      </c>
      <c r="H145" s="52" t="s">
        <v>615</v>
      </c>
      <c r="I145" s="52" t="s">
        <v>609</v>
      </c>
      <c r="J145" s="52" t="s">
        <v>922</v>
      </c>
    </row>
    <row customHeight="1" ht="33.75">
      <c r="A146" s="52" t="s">
        <v>552</v>
      </c>
      <c r="B146" s="52" t="s">
        <v>914</v>
      </c>
      <c r="C146" s="52" t="s">
        <v>603</v>
      </c>
      <c r="D146" s="52" t="s">
        <v>611</v>
      </c>
      <c r="E146" s="52" t="s">
        <v>923</v>
      </c>
      <c r="F146" s="52" t="s">
        <v>652</v>
      </c>
      <c r="G146" s="67" t="s">
        <v>669</v>
      </c>
      <c r="H146" s="52" t="s">
        <v>852</v>
      </c>
      <c r="I146" s="52" t="s">
        <v>609</v>
      </c>
      <c r="J146" s="52" t="s">
        <v>924</v>
      </c>
    </row>
    <row customHeight="1" ht="33.75">
      <c r="A147" s="52" t="s">
        <v>552</v>
      </c>
      <c r="B147" s="52" t="s">
        <v>914</v>
      </c>
      <c r="C147" s="52" t="s">
        <v>603</v>
      </c>
      <c r="D147" s="52" t="s">
        <v>617</v>
      </c>
      <c r="E147" s="52" t="s">
        <v>925</v>
      </c>
      <c r="F147" s="52" t="s">
        <v>606</v>
      </c>
      <c r="G147" s="67" t="s">
        <v>619</v>
      </c>
      <c r="H147" s="52" t="s">
        <v>615</v>
      </c>
      <c r="I147" s="52" t="s">
        <v>609</v>
      </c>
      <c r="J147" s="52" t="s">
        <v>926</v>
      </c>
    </row>
    <row customHeight="1" ht="33.75">
      <c r="A148" s="52" t="s">
        <v>552</v>
      </c>
      <c r="B148" s="52" t="s">
        <v>914</v>
      </c>
      <c r="C148" s="52" t="s">
        <v>621</v>
      </c>
      <c r="D148" s="52" t="s">
        <v>708</v>
      </c>
      <c r="E148" s="52" t="s">
        <v>927</v>
      </c>
      <c r="F148" s="52" t="s">
        <v>606</v>
      </c>
      <c r="G148" s="67" t="s">
        <v>928</v>
      </c>
      <c r="H148" s="52"/>
      <c r="I148" s="52" t="s">
        <v>625</v>
      </c>
      <c r="J148" s="52" t="s">
        <v>929</v>
      </c>
    </row>
    <row customHeight="1" ht="33.75">
      <c r="A149" s="52" t="s">
        <v>552</v>
      </c>
      <c r="B149" s="52" t="s">
        <v>914</v>
      </c>
      <c r="C149" s="52" t="s">
        <v>621</v>
      </c>
      <c r="D149" s="52" t="s">
        <v>622</v>
      </c>
      <c r="E149" s="52" t="s">
        <v>930</v>
      </c>
      <c r="F149" s="52" t="s">
        <v>931</v>
      </c>
      <c r="G149" s="67" t="s">
        <v>932</v>
      </c>
      <c r="H149" s="52" t="s">
        <v>615</v>
      </c>
      <c r="I149" s="52" t="s">
        <v>609</v>
      </c>
      <c r="J149" s="52" t="s">
        <v>933</v>
      </c>
    </row>
    <row customHeight="1" ht="33.75">
      <c r="A150" s="52" t="s">
        <v>552</v>
      </c>
      <c r="B150" s="52" t="s">
        <v>914</v>
      </c>
      <c r="C150" s="52" t="s">
        <v>621</v>
      </c>
      <c r="D150" s="52" t="s">
        <v>627</v>
      </c>
      <c r="E150" s="52" t="s">
        <v>934</v>
      </c>
      <c r="F150" s="52" t="s">
        <v>606</v>
      </c>
      <c r="G150" s="67" t="s">
        <v>624</v>
      </c>
      <c r="H150" s="52"/>
      <c r="I150" s="52" t="s">
        <v>625</v>
      </c>
      <c r="J150" s="52" t="s">
        <v>935</v>
      </c>
    </row>
    <row customHeight="1" ht="33.75">
      <c r="A151" s="52" t="s">
        <v>552</v>
      </c>
      <c r="B151" s="52" t="s">
        <v>914</v>
      </c>
      <c r="C151" s="52" t="s">
        <v>630</v>
      </c>
      <c r="D151" s="52" t="s">
        <v>631</v>
      </c>
      <c r="E151" s="52" t="s">
        <v>936</v>
      </c>
      <c r="F151" s="52" t="s">
        <v>613</v>
      </c>
      <c r="G151" s="67" t="s">
        <v>614</v>
      </c>
      <c r="H151" s="52" t="s">
        <v>615</v>
      </c>
      <c r="I151" s="52" t="s">
        <v>609</v>
      </c>
      <c r="J151" s="52" t="s">
        <v>937</v>
      </c>
    </row>
    <row customHeight="1" ht="33.75">
      <c r="A152" s="52" t="s">
        <v>543</v>
      </c>
      <c r="B152" s="52" t="s">
        <v>938</v>
      </c>
      <c r="C152" s="52" t="s">
        <v>603</v>
      </c>
      <c r="D152" s="52" t="s">
        <v>604</v>
      </c>
      <c r="E152" s="52" t="s">
        <v>939</v>
      </c>
      <c r="F152" s="52" t="s">
        <v>613</v>
      </c>
      <c r="G152" s="67" t="s">
        <v>940</v>
      </c>
      <c r="H152" s="52" t="s">
        <v>608</v>
      </c>
      <c r="I152" s="52" t="s">
        <v>609</v>
      </c>
      <c r="J152" s="52" t="s">
        <v>941</v>
      </c>
    </row>
    <row customHeight="1" ht="33.75">
      <c r="A153" s="52" t="s">
        <v>543</v>
      </c>
      <c r="B153" s="52" t="s">
        <v>938</v>
      </c>
      <c r="C153" s="52" t="s">
        <v>603</v>
      </c>
      <c r="D153" s="52" t="s">
        <v>611</v>
      </c>
      <c r="E153" s="52" t="s">
        <v>942</v>
      </c>
      <c r="F153" s="52" t="s">
        <v>613</v>
      </c>
      <c r="G153" s="67" t="s">
        <v>943</v>
      </c>
      <c r="H153" s="52" t="s">
        <v>615</v>
      </c>
      <c r="I153" s="52" t="s">
        <v>609</v>
      </c>
      <c r="J153" s="52" t="s">
        <v>944</v>
      </c>
    </row>
    <row customHeight="1" ht="33.75">
      <c r="A154" s="52" t="s">
        <v>543</v>
      </c>
      <c r="B154" s="52" t="s">
        <v>938</v>
      </c>
      <c r="C154" s="52" t="s">
        <v>621</v>
      </c>
      <c r="D154" s="52" t="s">
        <v>708</v>
      </c>
      <c r="E154" s="52" t="s">
        <v>945</v>
      </c>
      <c r="F154" s="52" t="s">
        <v>606</v>
      </c>
      <c r="G154" s="67" t="s">
        <v>619</v>
      </c>
      <c r="H154" s="52" t="s">
        <v>615</v>
      </c>
      <c r="I154" s="52" t="s">
        <v>609</v>
      </c>
      <c r="J154" s="52" t="s">
        <v>946</v>
      </c>
    </row>
    <row customHeight="1" ht="33.75">
      <c r="A155" s="52" t="s">
        <v>543</v>
      </c>
      <c r="B155" s="52" t="s">
        <v>938</v>
      </c>
      <c r="C155" s="52" t="s">
        <v>621</v>
      </c>
      <c r="D155" s="52" t="s">
        <v>627</v>
      </c>
      <c r="E155" s="52" t="s">
        <v>947</v>
      </c>
      <c r="F155" s="52" t="s">
        <v>613</v>
      </c>
      <c r="G155" s="67" t="s">
        <v>188</v>
      </c>
      <c r="H155" s="52" t="s">
        <v>807</v>
      </c>
      <c r="I155" s="52" t="s">
        <v>609</v>
      </c>
      <c r="J155" s="52" t="s">
        <v>948</v>
      </c>
    </row>
    <row customHeight="1" ht="33.75">
      <c r="A156" s="52" t="s">
        <v>543</v>
      </c>
      <c r="B156" s="52" t="s">
        <v>938</v>
      </c>
      <c r="C156" s="52" t="s">
        <v>630</v>
      </c>
      <c r="D156" s="52" t="s">
        <v>631</v>
      </c>
      <c r="E156" s="52" t="s">
        <v>949</v>
      </c>
      <c r="F156" s="52" t="s">
        <v>613</v>
      </c>
      <c r="G156" s="67" t="s">
        <v>614</v>
      </c>
      <c r="H156" s="52" t="s">
        <v>615</v>
      </c>
      <c r="I156" s="52" t="s">
        <v>609</v>
      </c>
      <c r="J156" s="52" t="s">
        <v>948</v>
      </c>
    </row>
    <row customHeight="1" ht="33.75">
      <c r="A157" s="52" t="s">
        <v>545</v>
      </c>
      <c r="B157" s="52" t="s">
        <v>950</v>
      </c>
      <c r="C157" s="52" t="s">
        <v>603</v>
      </c>
      <c r="D157" s="52" t="s">
        <v>604</v>
      </c>
      <c r="E157" s="52" t="s">
        <v>951</v>
      </c>
      <c r="F157" s="52" t="s">
        <v>613</v>
      </c>
      <c r="G157" s="67" t="s">
        <v>952</v>
      </c>
      <c r="H157" s="52" t="s">
        <v>953</v>
      </c>
      <c r="I157" s="52" t="s">
        <v>609</v>
      </c>
      <c r="J157" s="52" t="s">
        <v>954</v>
      </c>
    </row>
    <row customHeight="1" ht="33.75">
      <c r="A158" s="52" t="s">
        <v>545</v>
      </c>
      <c r="B158" s="52" t="s">
        <v>950</v>
      </c>
      <c r="C158" s="52" t="s">
        <v>603</v>
      </c>
      <c r="D158" s="52" t="s">
        <v>604</v>
      </c>
      <c r="E158" s="52" t="s">
        <v>955</v>
      </c>
      <c r="F158" s="52" t="s">
        <v>613</v>
      </c>
      <c r="G158" s="67" t="s">
        <v>188</v>
      </c>
      <c r="H158" s="52" t="s">
        <v>956</v>
      </c>
      <c r="I158" s="52" t="s">
        <v>609</v>
      </c>
      <c r="J158" s="52" t="s">
        <v>957</v>
      </c>
    </row>
    <row customHeight="1" ht="33.75">
      <c r="A159" s="52" t="s">
        <v>545</v>
      </c>
      <c r="B159" s="52" t="s">
        <v>950</v>
      </c>
      <c r="C159" s="52" t="s">
        <v>603</v>
      </c>
      <c r="D159" s="52" t="s">
        <v>604</v>
      </c>
      <c r="E159" s="52" t="s">
        <v>958</v>
      </c>
      <c r="F159" s="52" t="s">
        <v>613</v>
      </c>
      <c r="G159" s="67" t="s">
        <v>959</v>
      </c>
      <c r="H159" s="52" t="s">
        <v>960</v>
      </c>
      <c r="I159" s="52" t="s">
        <v>609</v>
      </c>
      <c r="J159" s="52" t="s">
        <v>957</v>
      </c>
    </row>
    <row customHeight="1" ht="33.75">
      <c r="A160" s="52" t="s">
        <v>545</v>
      </c>
      <c r="B160" s="52" t="s">
        <v>950</v>
      </c>
      <c r="C160" s="52" t="s">
        <v>603</v>
      </c>
      <c r="D160" s="52" t="s">
        <v>604</v>
      </c>
      <c r="E160" s="52" t="s">
        <v>961</v>
      </c>
      <c r="F160" s="52" t="s">
        <v>613</v>
      </c>
      <c r="G160" s="67" t="s">
        <v>51</v>
      </c>
      <c r="H160" s="52" t="s">
        <v>953</v>
      </c>
      <c r="I160" s="52" t="s">
        <v>609</v>
      </c>
      <c r="J160" s="52" t="s">
        <v>957</v>
      </c>
    </row>
    <row customHeight="1" ht="33.75">
      <c r="A161" s="52" t="s">
        <v>545</v>
      </c>
      <c r="B161" s="52" t="s">
        <v>950</v>
      </c>
      <c r="C161" s="52" t="s">
        <v>603</v>
      </c>
      <c r="D161" s="52" t="s">
        <v>604</v>
      </c>
      <c r="E161" s="52" t="s">
        <v>962</v>
      </c>
      <c r="F161" s="52" t="s">
        <v>613</v>
      </c>
      <c r="G161" s="67" t="s">
        <v>959</v>
      </c>
      <c r="H161" s="52" t="s">
        <v>960</v>
      </c>
      <c r="I161" s="52" t="s">
        <v>609</v>
      </c>
      <c r="J161" s="52" t="s">
        <v>957</v>
      </c>
    </row>
    <row customHeight="1" ht="33.75">
      <c r="A162" s="52" t="s">
        <v>545</v>
      </c>
      <c r="B162" s="52" t="s">
        <v>950</v>
      </c>
      <c r="C162" s="52" t="s">
        <v>603</v>
      </c>
      <c r="D162" s="52" t="s">
        <v>604</v>
      </c>
      <c r="E162" s="52" t="s">
        <v>963</v>
      </c>
      <c r="F162" s="52" t="s">
        <v>613</v>
      </c>
      <c r="G162" s="67" t="s">
        <v>188</v>
      </c>
      <c r="H162" s="52" t="s">
        <v>964</v>
      </c>
      <c r="I162" s="52" t="s">
        <v>609</v>
      </c>
      <c r="J162" s="52" t="s">
        <v>957</v>
      </c>
    </row>
    <row customHeight="1" ht="33.75">
      <c r="A163" s="52" t="s">
        <v>545</v>
      </c>
      <c r="B163" s="52" t="s">
        <v>950</v>
      </c>
      <c r="C163" s="52" t="s">
        <v>603</v>
      </c>
      <c r="D163" s="52" t="s">
        <v>604</v>
      </c>
      <c r="E163" s="52" t="s">
        <v>965</v>
      </c>
      <c r="F163" s="52" t="s">
        <v>613</v>
      </c>
      <c r="G163" s="67" t="s">
        <v>48</v>
      </c>
      <c r="H163" s="52" t="s">
        <v>956</v>
      </c>
      <c r="I163" s="52" t="s">
        <v>609</v>
      </c>
      <c r="J163" s="52" t="s">
        <v>957</v>
      </c>
    </row>
    <row customHeight="1" ht="33.75">
      <c r="A164" s="52" t="s">
        <v>545</v>
      </c>
      <c r="B164" s="52" t="s">
        <v>950</v>
      </c>
      <c r="C164" s="52" t="s">
        <v>603</v>
      </c>
      <c r="D164" s="52" t="s">
        <v>604</v>
      </c>
      <c r="E164" s="52" t="s">
        <v>966</v>
      </c>
      <c r="F164" s="52" t="s">
        <v>613</v>
      </c>
      <c r="G164" s="67" t="s">
        <v>48</v>
      </c>
      <c r="H164" s="52" t="s">
        <v>960</v>
      </c>
      <c r="I164" s="52" t="s">
        <v>609</v>
      </c>
      <c r="J164" s="52" t="s">
        <v>957</v>
      </c>
    </row>
    <row customHeight="1" ht="33.75">
      <c r="A165" s="52" t="s">
        <v>545</v>
      </c>
      <c r="B165" s="52" t="s">
        <v>950</v>
      </c>
      <c r="C165" s="52" t="s">
        <v>603</v>
      </c>
      <c r="D165" s="52" t="s">
        <v>604</v>
      </c>
      <c r="E165" s="52" t="s">
        <v>967</v>
      </c>
      <c r="F165" s="52" t="s">
        <v>613</v>
      </c>
      <c r="G165" s="67" t="s">
        <v>58</v>
      </c>
      <c r="H165" s="52" t="s">
        <v>968</v>
      </c>
      <c r="I165" s="52" t="s">
        <v>609</v>
      </c>
      <c r="J165" s="52" t="s">
        <v>957</v>
      </c>
    </row>
    <row customHeight="1" ht="33.75">
      <c r="A166" s="52" t="s">
        <v>545</v>
      </c>
      <c r="B166" s="52" t="s">
        <v>950</v>
      </c>
      <c r="C166" s="52" t="s">
        <v>603</v>
      </c>
      <c r="D166" s="52" t="s">
        <v>604</v>
      </c>
      <c r="E166" s="52" t="s">
        <v>969</v>
      </c>
      <c r="F166" s="52" t="s">
        <v>613</v>
      </c>
      <c r="G166" s="67" t="s">
        <v>55</v>
      </c>
      <c r="H166" s="52" t="s">
        <v>970</v>
      </c>
      <c r="I166" s="52" t="s">
        <v>609</v>
      </c>
      <c r="J166" s="52" t="s">
        <v>957</v>
      </c>
    </row>
    <row customHeight="1" ht="33.75">
      <c r="A167" s="52" t="s">
        <v>545</v>
      </c>
      <c r="B167" s="52" t="s">
        <v>950</v>
      </c>
      <c r="C167" s="52" t="s">
        <v>603</v>
      </c>
      <c r="D167" s="52" t="s">
        <v>604</v>
      </c>
      <c r="E167" s="52" t="s">
        <v>971</v>
      </c>
      <c r="F167" s="52" t="s">
        <v>613</v>
      </c>
      <c r="G167" s="67" t="s">
        <v>53</v>
      </c>
      <c r="H167" s="52" t="s">
        <v>953</v>
      </c>
      <c r="I167" s="52" t="s">
        <v>609</v>
      </c>
      <c r="J167" s="52" t="s">
        <v>957</v>
      </c>
    </row>
    <row customHeight="1" ht="33.75">
      <c r="A168" s="52" t="s">
        <v>545</v>
      </c>
      <c r="B168" s="52" t="s">
        <v>950</v>
      </c>
      <c r="C168" s="52" t="s">
        <v>603</v>
      </c>
      <c r="D168" s="52" t="s">
        <v>604</v>
      </c>
      <c r="E168" s="52" t="s">
        <v>972</v>
      </c>
      <c r="F168" s="52" t="s">
        <v>613</v>
      </c>
      <c r="G168" s="67" t="s">
        <v>959</v>
      </c>
      <c r="H168" s="52" t="s">
        <v>960</v>
      </c>
      <c r="I168" s="52" t="s">
        <v>609</v>
      </c>
      <c r="J168" s="52" t="s">
        <v>957</v>
      </c>
    </row>
    <row customHeight="1" ht="33.75">
      <c r="A169" s="52" t="s">
        <v>545</v>
      </c>
      <c r="B169" s="52" t="s">
        <v>950</v>
      </c>
      <c r="C169" s="52" t="s">
        <v>603</v>
      </c>
      <c r="D169" s="52" t="s">
        <v>604</v>
      </c>
      <c r="E169" s="52" t="s">
        <v>973</v>
      </c>
      <c r="F169" s="52" t="s">
        <v>613</v>
      </c>
      <c r="G169" s="67" t="s">
        <v>959</v>
      </c>
      <c r="H169" s="52" t="s">
        <v>974</v>
      </c>
      <c r="I169" s="52" t="s">
        <v>609</v>
      </c>
      <c r="J169" s="52" t="s">
        <v>957</v>
      </c>
    </row>
    <row customHeight="1" ht="33.75">
      <c r="A170" s="52" t="s">
        <v>545</v>
      </c>
      <c r="B170" s="52" t="s">
        <v>950</v>
      </c>
      <c r="C170" s="52" t="s">
        <v>603</v>
      </c>
      <c r="D170" s="52" t="s">
        <v>604</v>
      </c>
      <c r="E170" s="52" t="s">
        <v>975</v>
      </c>
      <c r="F170" s="52" t="s">
        <v>613</v>
      </c>
      <c r="G170" s="67" t="s">
        <v>959</v>
      </c>
      <c r="H170" s="52" t="s">
        <v>974</v>
      </c>
      <c r="I170" s="52" t="s">
        <v>609</v>
      </c>
      <c r="J170" s="52" t="s">
        <v>957</v>
      </c>
    </row>
    <row customHeight="1" ht="33.75">
      <c r="A171" s="52" t="s">
        <v>545</v>
      </c>
      <c r="B171" s="52" t="s">
        <v>950</v>
      </c>
      <c r="C171" s="52" t="s">
        <v>603</v>
      </c>
      <c r="D171" s="52" t="s">
        <v>611</v>
      </c>
      <c r="E171" s="52" t="s">
        <v>719</v>
      </c>
      <c r="F171" s="52" t="s">
        <v>613</v>
      </c>
      <c r="G171" s="67" t="s">
        <v>669</v>
      </c>
      <c r="H171" s="52" t="s">
        <v>615</v>
      </c>
      <c r="I171" s="52" t="s">
        <v>609</v>
      </c>
      <c r="J171" s="52" t="s">
        <v>976</v>
      </c>
    </row>
    <row customHeight="1" ht="33.75">
      <c r="A172" s="52" t="s">
        <v>545</v>
      </c>
      <c r="B172" s="52" t="s">
        <v>950</v>
      </c>
      <c r="C172" s="52" t="s">
        <v>603</v>
      </c>
      <c r="D172" s="52" t="s">
        <v>617</v>
      </c>
      <c r="E172" s="52" t="s">
        <v>925</v>
      </c>
      <c r="F172" s="52" t="s">
        <v>606</v>
      </c>
      <c r="G172" s="67" t="s">
        <v>619</v>
      </c>
      <c r="H172" s="52" t="s">
        <v>615</v>
      </c>
      <c r="I172" s="52" t="s">
        <v>609</v>
      </c>
      <c r="J172" s="52" t="s">
        <v>976</v>
      </c>
    </row>
    <row customHeight="1" ht="33.75">
      <c r="A173" s="52" t="s">
        <v>545</v>
      </c>
      <c r="B173" s="52" t="s">
        <v>950</v>
      </c>
      <c r="C173" s="52" t="s">
        <v>621</v>
      </c>
      <c r="D173" s="52" t="s">
        <v>695</v>
      </c>
      <c r="E173" s="52" t="s">
        <v>977</v>
      </c>
      <c r="F173" s="52" t="s">
        <v>606</v>
      </c>
      <c r="G173" s="67" t="s">
        <v>978</v>
      </c>
      <c r="H173" s="52"/>
      <c r="I173" s="52" t="s">
        <v>625</v>
      </c>
      <c r="J173" s="52" t="s">
        <v>979</v>
      </c>
    </row>
    <row customHeight="1" ht="33.75">
      <c r="A174" s="52" t="s">
        <v>545</v>
      </c>
      <c r="B174" s="52" t="s">
        <v>950</v>
      </c>
      <c r="C174" s="52" t="s">
        <v>621</v>
      </c>
      <c r="D174" s="52" t="s">
        <v>708</v>
      </c>
      <c r="E174" s="52" t="s">
        <v>980</v>
      </c>
      <c r="F174" s="52" t="s">
        <v>613</v>
      </c>
      <c r="G174" s="67" t="s">
        <v>614</v>
      </c>
      <c r="H174" s="52" t="s">
        <v>615</v>
      </c>
      <c r="I174" s="52" t="s">
        <v>609</v>
      </c>
      <c r="J174" s="52" t="s">
        <v>981</v>
      </c>
    </row>
    <row customHeight="1" ht="33.75">
      <c r="A175" s="52" t="s">
        <v>545</v>
      </c>
      <c r="B175" s="52" t="s">
        <v>950</v>
      </c>
      <c r="C175" s="52" t="s">
        <v>621</v>
      </c>
      <c r="D175" s="52" t="s">
        <v>622</v>
      </c>
      <c r="E175" s="52" t="s">
        <v>982</v>
      </c>
      <c r="F175" s="52" t="s">
        <v>613</v>
      </c>
      <c r="G175" s="67" t="s">
        <v>614</v>
      </c>
      <c r="H175" s="52" t="s">
        <v>615</v>
      </c>
      <c r="I175" s="52" t="s">
        <v>609</v>
      </c>
      <c r="J175" s="52" t="s">
        <v>983</v>
      </c>
    </row>
    <row customHeight="1" ht="33.75">
      <c r="A176" s="52" t="s">
        <v>545</v>
      </c>
      <c r="B176" s="52" t="s">
        <v>950</v>
      </c>
      <c r="C176" s="52" t="s">
        <v>630</v>
      </c>
      <c r="D176" s="52" t="s">
        <v>631</v>
      </c>
      <c r="E176" s="52" t="s">
        <v>984</v>
      </c>
      <c r="F176" s="52" t="s">
        <v>613</v>
      </c>
      <c r="G176" s="67" t="s">
        <v>614</v>
      </c>
      <c r="H176" s="52" t="s">
        <v>615</v>
      </c>
      <c r="I176" s="52" t="s">
        <v>609</v>
      </c>
      <c r="J176" s="52" t="s">
        <v>985</v>
      </c>
    </row>
    <row customHeight="1" ht="33.75">
      <c r="A177" s="52" t="s">
        <v>541</v>
      </c>
      <c r="B177" s="52" t="s">
        <v>986</v>
      </c>
      <c r="C177" s="52" t="s">
        <v>603</v>
      </c>
      <c r="D177" s="52" t="s">
        <v>604</v>
      </c>
      <c r="E177" s="52" t="s">
        <v>987</v>
      </c>
      <c r="F177" s="52" t="s">
        <v>613</v>
      </c>
      <c r="G177" s="67" t="s">
        <v>46</v>
      </c>
      <c r="H177" s="52" t="s">
        <v>974</v>
      </c>
      <c r="I177" s="52" t="s">
        <v>609</v>
      </c>
      <c r="J177" s="52" t="s">
        <v>988</v>
      </c>
    </row>
    <row customHeight="1" ht="33.75">
      <c r="A178" s="52" t="s">
        <v>541</v>
      </c>
      <c r="B178" s="52" t="s">
        <v>986</v>
      </c>
      <c r="C178" s="52" t="s">
        <v>603</v>
      </c>
      <c r="D178" s="52" t="s">
        <v>611</v>
      </c>
      <c r="E178" s="52" t="s">
        <v>719</v>
      </c>
      <c r="F178" s="52" t="s">
        <v>613</v>
      </c>
      <c r="G178" s="67" t="s">
        <v>669</v>
      </c>
      <c r="H178" s="52" t="s">
        <v>615</v>
      </c>
      <c r="I178" s="52" t="s">
        <v>609</v>
      </c>
      <c r="J178" s="52" t="s">
        <v>989</v>
      </c>
    </row>
    <row customHeight="1" ht="33.75">
      <c r="A179" s="52" t="s">
        <v>541</v>
      </c>
      <c r="B179" s="52" t="s">
        <v>986</v>
      </c>
      <c r="C179" s="52" t="s">
        <v>621</v>
      </c>
      <c r="D179" s="52" t="s">
        <v>708</v>
      </c>
      <c r="E179" s="52" t="s">
        <v>990</v>
      </c>
      <c r="F179" s="52" t="s">
        <v>652</v>
      </c>
      <c r="G179" s="67" t="s">
        <v>991</v>
      </c>
      <c r="H179" s="52" t="s">
        <v>793</v>
      </c>
      <c r="I179" s="52" t="s">
        <v>609</v>
      </c>
      <c r="J179" s="52" t="s">
        <v>992</v>
      </c>
    </row>
    <row customHeight="1" ht="33.75">
      <c r="A180" s="52" t="s">
        <v>541</v>
      </c>
      <c r="B180" s="52" t="s">
        <v>986</v>
      </c>
      <c r="C180" s="52" t="s">
        <v>621</v>
      </c>
      <c r="D180" s="52" t="s">
        <v>708</v>
      </c>
      <c r="E180" s="52" t="s">
        <v>993</v>
      </c>
      <c r="F180" s="52" t="s">
        <v>652</v>
      </c>
      <c r="G180" s="67" t="s">
        <v>991</v>
      </c>
      <c r="H180" s="52" t="s">
        <v>793</v>
      </c>
      <c r="I180" s="52" t="s">
        <v>609</v>
      </c>
      <c r="J180" s="52" t="s">
        <v>994</v>
      </c>
    </row>
    <row customHeight="1" ht="33.75">
      <c r="A181" s="52" t="s">
        <v>541</v>
      </c>
      <c r="B181" s="52" t="s">
        <v>986</v>
      </c>
      <c r="C181" s="52" t="s">
        <v>621</v>
      </c>
      <c r="D181" s="52" t="s">
        <v>622</v>
      </c>
      <c r="E181" s="52" t="s">
        <v>682</v>
      </c>
      <c r="F181" s="52" t="s">
        <v>931</v>
      </c>
      <c r="G181" s="67" t="s">
        <v>932</v>
      </c>
      <c r="H181" s="52" t="s">
        <v>615</v>
      </c>
      <c r="I181" s="52" t="s">
        <v>609</v>
      </c>
      <c r="J181" s="52" t="s">
        <v>995</v>
      </c>
    </row>
    <row customHeight="1" ht="33.75">
      <c r="A182" s="52" t="s">
        <v>541</v>
      </c>
      <c r="B182" s="52" t="s">
        <v>986</v>
      </c>
      <c r="C182" s="52" t="s">
        <v>621</v>
      </c>
      <c r="D182" s="52" t="s">
        <v>627</v>
      </c>
      <c r="E182" s="52" t="s">
        <v>996</v>
      </c>
      <c r="F182" s="52" t="s">
        <v>613</v>
      </c>
      <c r="G182" s="67" t="s">
        <v>959</v>
      </c>
      <c r="H182" s="52" t="s">
        <v>807</v>
      </c>
      <c r="I182" s="52" t="s">
        <v>609</v>
      </c>
      <c r="J182" s="52" t="s">
        <v>997</v>
      </c>
    </row>
    <row customHeight="1" ht="33.75">
      <c r="A183" s="52" t="s">
        <v>541</v>
      </c>
      <c r="B183" s="52" t="s">
        <v>986</v>
      </c>
      <c r="C183" s="52" t="s">
        <v>630</v>
      </c>
      <c r="D183" s="52" t="s">
        <v>631</v>
      </c>
      <c r="E183" s="52" t="s">
        <v>998</v>
      </c>
      <c r="F183" s="52" t="s">
        <v>613</v>
      </c>
      <c r="G183" s="67" t="s">
        <v>614</v>
      </c>
      <c r="H183" s="52" t="s">
        <v>615</v>
      </c>
      <c r="I183" s="52" t="s">
        <v>609</v>
      </c>
      <c r="J183" s="52" t="s">
        <v>999</v>
      </c>
    </row>
    <row customHeight="1" ht="33.75">
      <c r="A184" s="52" t="s">
        <v>539</v>
      </c>
      <c r="B184" s="52" t="s">
        <v>1000</v>
      </c>
      <c r="C184" s="52" t="s">
        <v>603</v>
      </c>
      <c r="D184" s="52" t="s">
        <v>604</v>
      </c>
      <c r="E184" s="52" t="s">
        <v>1001</v>
      </c>
      <c r="F184" s="52" t="s">
        <v>613</v>
      </c>
      <c r="G184" s="67" t="s">
        <v>50</v>
      </c>
      <c r="H184" s="52" t="s">
        <v>974</v>
      </c>
      <c r="I184" s="52" t="s">
        <v>609</v>
      </c>
      <c r="J184" s="52" t="s">
        <v>1002</v>
      </c>
    </row>
    <row customHeight="1" ht="33.75">
      <c r="A185" s="52" t="s">
        <v>539</v>
      </c>
      <c r="B185" s="52" t="s">
        <v>1000</v>
      </c>
      <c r="C185" s="52" t="s">
        <v>603</v>
      </c>
      <c r="D185" s="52" t="s">
        <v>604</v>
      </c>
      <c r="E185" s="52" t="s">
        <v>1003</v>
      </c>
      <c r="F185" s="52" t="s">
        <v>613</v>
      </c>
      <c r="G185" s="67" t="s">
        <v>1004</v>
      </c>
      <c r="H185" s="52" t="s">
        <v>1005</v>
      </c>
      <c r="I185" s="52" t="s">
        <v>609</v>
      </c>
      <c r="J185" s="52" t="s">
        <v>1006</v>
      </c>
    </row>
    <row customHeight="1" ht="33.75">
      <c r="A186" s="52" t="s">
        <v>539</v>
      </c>
      <c r="B186" s="52" t="s">
        <v>1000</v>
      </c>
      <c r="C186" s="52" t="s">
        <v>603</v>
      </c>
      <c r="D186" s="52" t="s">
        <v>604</v>
      </c>
      <c r="E186" s="52" t="s">
        <v>1007</v>
      </c>
      <c r="F186" s="52" t="s">
        <v>613</v>
      </c>
      <c r="G186" s="67" t="s">
        <v>1008</v>
      </c>
      <c r="H186" s="52" t="s">
        <v>956</v>
      </c>
      <c r="I186" s="52" t="s">
        <v>609</v>
      </c>
      <c r="J186" s="52" t="s">
        <v>1009</v>
      </c>
    </row>
    <row customHeight="1" ht="33.75">
      <c r="A187" s="52" t="s">
        <v>539</v>
      </c>
      <c r="B187" s="52" t="s">
        <v>1000</v>
      </c>
      <c r="C187" s="52" t="s">
        <v>603</v>
      </c>
      <c r="D187" s="52" t="s">
        <v>604</v>
      </c>
      <c r="E187" s="52" t="s">
        <v>1010</v>
      </c>
      <c r="F187" s="52" t="s">
        <v>613</v>
      </c>
      <c r="G187" s="67" t="s">
        <v>959</v>
      </c>
      <c r="H187" s="52" t="s">
        <v>793</v>
      </c>
      <c r="I187" s="52" t="s">
        <v>609</v>
      </c>
      <c r="J187" s="52" t="s">
        <v>1011</v>
      </c>
    </row>
    <row customHeight="1" ht="33.75">
      <c r="A188" s="52" t="s">
        <v>539</v>
      </c>
      <c r="B188" s="52" t="s">
        <v>1000</v>
      </c>
      <c r="C188" s="52" t="s">
        <v>603</v>
      </c>
      <c r="D188" s="52" t="s">
        <v>604</v>
      </c>
      <c r="E188" s="52" t="s">
        <v>1012</v>
      </c>
      <c r="F188" s="52" t="s">
        <v>613</v>
      </c>
      <c r="G188" s="67" t="s">
        <v>52</v>
      </c>
      <c r="H188" s="52" t="s">
        <v>1013</v>
      </c>
      <c r="I188" s="52" t="s">
        <v>609</v>
      </c>
      <c r="J188" s="52" t="s">
        <v>1014</v>
      </c>
    </row>
    <row customHeight="1" ht="33.75">
      <c r="A189" s="52" t="s">
        <v>539</v>
      </c>
      <c r="B189" s="52" t="s">
        <v>1000</v>
      </c>
      <c r="C189" s="52" t="s">
        <v>603</v>
      </c>
      <c r="D189" s="52" t="s">
        <v>604</v>
      </c>
      <c r="E189" s="52" t="s">
        <v>1015</v>
      </c>
      <c r="F189" s="52" t="s">
        <v>613</v>
      </c>
      <c r="G189" s="67" t="s">
        <v>1016</v>
      </c>
      <c r="H189" s="52" t="s">
        <v>1005</v>
      </c>
      <c r="I189" s="52" t="s">
        <v>609</v>
      </c>
      <c r="J189" s="52" t="s">
        <v>1017</v>
      </c>
    </row>
    <row customHeight="1" ht="33.75">
      <c r="A190" s="52" t="s">
        <v>539</v>
      </c>
      <c r="B190" s="52" t="s">
        <v>1000</v>
      </c>
      <c r="C190" s="52" t="s">
        <v>603</v>
      </c>
      <c r="D190" s="52" t="s">
        <v>604</v>
      </c>
      <c r="E190" s="52" t="s">
        <v>1018</v>
      </c>
      <c r="F190" s="52" t="s">
        <v>613</v>
      </c>
      <c r="G190" s="67" t="s">
        <v>45</v>
      </c>
      <c r="H190" s="52" t="s">
        <v>974</v>
      </c>
      <c r="I190" s="52" t="s">
        <v>609</v>
      </c>
      <c r="J190" s="52" t="s">
        <v>1019</v>
      </c>
    </row>
    <row customHeight="1" ht="33.75">
      <c r="A191" s="52" t="s">
        <v>539</v>
      </c>
      <c r="B191" s="52" t="s">
        <v>1000</v>
      </c>
      <c r="C191" s="52" t="s">
        <v>603</v>
      </c>
      <c r="D191" s="52" t="s">
        <v>604</v>
      </c>
      <c r="E191" s="52" t="s">
        <v>1020</v>
      </c>
      <c r="F191" s="52" t="s">
        <v>613</v>
      </c>
      <c r="G191" s="67" t="s">
        <v>1021</v>
      </c>
      <c r="H191" s="52" t="s">
        <v>1022</v>
      </c>
      <c r="I191" s="52" t="s">
        <v>609</v>
      </c>
      <c r="J191" s="52" t="s">
        <v>1023</v>
      </c>
    </row>
    <row customHeight="1" ht="33.75">
      <c r="A192" s="52" t="s">
        <v>539</v>
      </c>
      <c r="B192" s="52" t="s">
        <v>1000</v>
      </c>
      <c r="C192" s="52" t="s">
        <v>603</v>
      </c>
      <c r="D192" s="52" t="s">
        <v>611</v>
      </c>
      <c r="E192" s="52" t="s">
        <v>719</v>
      </c>
      <c r="F192" s="52" t="s">
        <v>613</v>
      </c>
      <c r="G192" s="67" t="s">
        <v>669</v>
      </c>
      <c r="H192" s="52" t="s">
        <v>615</v>
      </c>
      <c r="I192" s="52" t="s">
        <v>609</v>
      </c>
      <c r="J192" s="52" t="s">
        <v>1024</v>
      </c>
    </row>
    <row customHeight="1" ht="33.75">
      <c r="A193" s="52" t="s">
        <v>539</v>
      </c>
      <c r="B193" s="52" t="s">
        <v>1000</v>
      </c>
      <c r="C193" s="52" t="s">
        <v>603</v>
      </c>
      <c r="D193" s="52" t="s">
        <v>611</v>
      </c>
      <c r="E193" s="52" t="s">
        <v>1025</v>
      </c>
      <c r="F193" s="52" t="s">
        <v>613</v>
      </c>
      <c r="G193" s="67" t="s">
        <v>1021</v>
      </c>
      <c r="H193" s="52" t="s">
        <v>1026</v>
      </c>
      <c r="I193" s="52" t="s">
        <v>609</v>
      </c>
      <c r="J193" s="52" t="s">
        <v>1027</v>
      </c>
    </row>
    <row customHeight="1" ht="33.75">
      <c r="A194" s="52" t="s">
        <v>539</v>
      </c>
      <c r="B194" s="52" t="s">
        <v>1000</v>
      </c>
      <c r="C194" s="52" t="s">
        <v>603</v>
      </c>
      <c r="D194" s="52" t="s">
        <v>617</v>
      </c>
      <c r="E194" s="52" t="s">
        <v>925</v>
      </c>
      <c r="F194" s="52" t="s">
        <v>606</v>
      </c>
      <c r="G194" s="67" t="s">
        <v>619</v>
      </c>
      <c r="H194" s="52" t="s">
        <v>615</v>
      </c>
      <c r="I194" s="52" t="s">
        <v>609</v>
      </c>
      <c r="J194" s="52" t="s">
        <v>1028</v>
      </c>
    </row>
    <row customHeight="1" ht="33.75">
      <c r="A195" s="52" t="s">
        <v>539</v>
      </c>
      <c r="B195" s="52" t="s">
        <v>1000</v>
      </c>
      <c r="C195" s="52" t="s">
        <v>621</v>
      </c>
      <c r="D195" s="52" t="s">
        <v>695</v>
      </c>
      <c r="E195" s="52" t="s">
        <v>1029</v>
      </c>
      <c r="F195" s="52" t="s">
        <v>613</v>
      </c>
      <c r="G195" s="67" t="s">
        <v>53</v>
      </c>
      <c r="H195" s="52" t="s">
        <v>608</v>
      </c>
      <c r="I195" s="52" t="s">
        <v>609</v>
      </c>
      <c r="J195" s="52" t="s">
        <v>1030</v>
      </c>
    </row>
    <row customHeight="1" ht="33.75">
      <c r="A196" s="52" t="s">
        <v>539</v>
      </c>
      <c r="B196" s="52" t="s">
        <v>1000</v>
      </c>
      <c r="C196" s="52" t="s">
        <v>621</v>
      </c>
      <c r="D196" s="52" t="s">
        <v>708</v>
      </c>
      <c r="E196" s="52" t="s">
        <v>990</v>
      </c>
      <c r="F196" s="52" t="s">
        <v>652</v>
      </c>
      <c r="G196" s="67" t="s">
        <v>991</v>
      </c>
      <c r="H196" s="52" t="s">
        <v>793</v>
      </c>
      <c r="I196" s="52" t="s">
        <v>609</v>
      </c>
      <c r="J196" s="52" t="s">
        <v>1031</v>
      </c>
    </row>
    <row customHeight="1" ht="33.75">
      <c r="A197" s="52" t="s">
        <v>539</v>
      </c>
      <c r="B197" s="52" t="s">
        <v>1000</v>
      </c>
      <c r="C197" s="52" t="s">
        <v>621</v>
      </c>
      <c r="D197" s="52" t="s">
        <v>708</v>
      </c>
      <c r="E197" s="52" t="s">
        <v>1032</v>
      </c>
      <c r="F197" s="52" t="s">
        <v>652</v>
      </c>
      <c r="G197" s="67" t="s">
        <v>991</v>
      </c>
      <c r="H197" s="52" t="s">
        <v>793</v>
      </c>
      <c r="I197" s="52" t="s">
        <v>609</v>
      </c>
      <c r="J197" s="52" t="s">
        <v>1033</v>
      </c>
    </row>
    <row customHeight="1" ht="33.75">
      <c r="A198" s="52" t="s">
        <v>539</v>
      </c>
      <c r="B198" s="52" t="s">
        <v>1000</v>
      </c>
      <c r="C198" s="52" t="s">
        <v>621</v>
      </c>
      <c r="D198" s="52" t="s">
        <v>622</v>
      </c>
      <c r="E198" s="52" t="s">
        <v>682</v>
      </c>
      <c r="F198" s="52" t="s">
        <v>652</v>
      </c>
      <c r="G198" s="67" t="s">
        <v>932</v>
      </c>
      <c r="H198" s="52" t="s">
        <v>615</v>
      </c>
      <c r="I198" s="52" t="s">
        <v>609</v>
      </c>
      <c r="J198" s="52" t="s">
        <v>1034</v>
      </c>
    </row>
    <row customHeight="1" ht="33.75">
      <c r="A199" s="52" t="s">
        <v>539</v>
      </c>
      <c r="B199" s="52" t="s">
        <v>1000</v>
      </c>
      <c r="C199" s="52" t="s">
        <v>621</v>
      </c>
      <c r="D199" s="52" t="s">
        <v>627</v>
      </c>
      <c r="E199" s="52" t="s">
        <v>1035</v>
      </c>
      <c r="F199" s="52" t="s">
        <v>613</v>
      </c>
      <c r="G199" s="67" t="s">
        <v>959</v>
      </c>
      <c r="H199" s="52" t="s">
        <v>807</v>
      </c>
      <c r="I199" s="52" t="s">
        <v>609</v>
      </c>
      <c r="J199" s="52" t="s">
        <v>1036</v>
      </c>
    </row>
    <row customHeight="1" ht="33.75">
      <c r="A200" s="52" t="s">
        <v>539</v>
      </c>
      <c r="B200" s="52" t="s">
        <v>1000</v>
      </c>
      <c r="C200" s="52" t="s">
        <v>630</v>
      </c>
      <c r="D200" s="52" t="s">
        <v>631</v>
      </c>
      <c r="E200" s="52" t="s">
        <v>1037</v>
      </c>
      <c r="F200" s="52" t="s">
        <v>613</v>
      </c>
      <c r="G200" s="67" t="s">
        <v>614</v>
      </c>
      <c r="H200" s="52" t="s">
        <v>615</v>
      </c>
      <c r="I200" s="52" t="s">
        <v>609</v>
      </c>
      <c r="J200" s="52" t="s">
        <v>1038</v>
      </c>
    </row>
    <row customHeight="1" ht="33.75">
      <c r="A201" s="52" t="s">
        <v>549</v>
      </c>
      <c r="B201" s="52" t="s">
        <v>1039</v>
      </c>
      <c r="C201" s="52" t="s">
        <v>603</v>
      </c>
      <c r="D201" s="52" t="s">
        <v>604</v>
      </c>
      <c r="E201" s="52" t="s">
        <v>1040</v>
      </c>
      <c r="F201" s="52" t="s">
        <v>613</v>
      </c>
      <c r="G201" s="67" t="s">
        <v>1041</v>
      </c>
      <c r="H201" s="52" t="s">
        <v>1042</v>
      </c>
      <c r="I201" s="52" t="s">
        <v>609</v>
      </c>
      <c r="J201" s="52" t="s">
        <v>1043</v>
      </c>
    </row>
    <row customHeight="1" ht="33.75">
      <c r="A202" s="52" t="s">
        <v>549</v>
      </c>
      <c r="B202" s="52" t="s">
        <v>1039</v>
      </c>
      <c r="C202" s="52" t="s">
        <v>603</v>
      </c>
      <c r="D202" s="52" t="s">
        <v>604</v>
      </c>
      <c r="E202" s="52" t="s">
        <v>1044</v>
      </c>
      <c r="F202" s="52" t="s">
        <v>613</v>
      </c>
      <c r="G202" s="67" t="s">
        <v>54</v>
      </c>
      <c r="H202" s="52" t="s">
        <v>1045</v>
      </c>
      <c r="I202" s="52" t="s">
        <v>609</v>
      </c>
      <c r="J202" s="52" t="s">
        <v>1046</v>
      </c>
    </row>
    <row customHeight="1" ht="33.75">
      <c r="A203" s="52" t="s">
        <v>549</v>
      </c>
      <c r="B203" s="52" t="s">
        <v>1039</v>
      </c>
      <c r="C203" s="52" t="s">
        <v>603</v>
      </c>
      <c r="D203" s="52" t="s">
        <v>611</v>
      </c>
      <c r="E203" s="52" t="s">
        <v>719</v>
      </c>
      <c r="F203" s="52" t="s">
        <v>606</v>
      </c>
      <c r="G203" s="67" t="s">
        <v>619</v>
      </c>
      <c r="H203" s="52" t="s">
        <v>615</v>
      </c>
      <c r="I203" s="52" t="s">
        <v>609</v>
      </c>
      <c r="J203" s="52" t="s">
        <v>1047</v>
      </c>
    </row>
    <row customHeight="1" ht="33.75">
      <c r="A204" s="52" t="s">
        <v>549</v>
      </c>
      <c r="B204" s="52" t="s">
        <v>1039</v>
      </c>
      <c r="C204" s="52" t="s">
        <v>603</v>
      </c>
      <c r="D204" s="52" t="s">
        <v>611</v>
      </c>
      <c r="E204" s="52" t="s">
        <v>923</v>
      </c>
      <c r="F204" s="52" t="s">
        <v>652</v>
      </c>
      <c r="G204" s="67" t="s">
        <v>1048</v>
      </c>
      <c r="H204" s="52" t="s">
        <v>852</v>
      </c>
      <c r="I204" s="52" t="s">
        <v>609</v>
      </c>
      <c r="J204" s="52" t="s">
        <v>924</v>
      </c>
    </row>
    <row customHeight="1" ht="33.75">
      <c r="A205" s="52" t="s">
        <v>549</v>
      </c>
      <c r="B205" s="52" t="s">
        <v>1039</v>
      </c>
      <c r="C205" s="52" t="s">
        <v>603</v>
      </c>
      <c r="D205" s="52" t="s">
        <v>617</v>
      </c>
      <c r="E205" s="52" t="s">
        <v>925</v>
      </c>
      <c r="F205" s="52" t="s">
        <v>606</v>
      </c>
      <c r="G205" s="67" t="s">
        <v>619</v>
      </c>
      <c r="H205" s="52" t="s">
        <v>615</v>
      </c>
      <c r="I205" s="52" t="s">
        <v>609</v>
      </c>
      <c r="J205" s="52" t="s">
        <v>1049</v>
      </c>
    </row>
    <row customHeight="1" ht="33.75">
      <c r="A206" s="52" t="s">
        <v>549</v>
      </c>
      <c r="B206" s="52" t="s">
        <v>1039</v>
      </c>
      <c r="C206" s="52" t="s">
        <v>621</v>
      </c>
      <c r="D206" s="52" t="s">
        <v>695</v>
      </c>
      <c r="E206" s="52" t="s">
        <v>1050</v>
      </c>
      <c r="F206" s="52" t="s">
        <v>613</v>
      </c>
      <c r="G206" s="67" t="s">
        <v>1051</v>
      </c>
      <c r="H206" s="52" t="s">
        <v>653</v>
      </c>
      <c r="I206" s="52" t="s">
        <v>609</v>
      </c>
      <c r="J206" s="52" t="s">
        <v>1052</v>
      </c>
    </row>
    <row customHeight="1" ht="33.75">
      <c r="A207" s="52" t="s">
        <v>549</v>
      </c>
      <c r="B207" s="52" t="s">
        <v>1039</v>
      </c>
      <c r="C207" s="52" t="s">
        <v>621</v>
      </c>
      <c r="D207" s="52" t="s">
        <v>708</v>
      </c>
      <c r="E207" s="52" t="s">
        <v>927</v>
      </c>
      <c r="F207" s="52" t="s">
        <v>606</v>
      </c>
      <c r="G207" s="67" t="s">
        <v>1053</v>
      </c>
      <c r="H207" s="52"/>
      <c r="I207" s="52" t="s">
        <v>625</v>
      </c>
      <c r="J207" s="52" t="s">
        <v>1054</v>
      </c>
    </row>
    <row customHeight="1" ht="33.75">
      <c r="A208" s="52" t="s">
        <v>549</v>
      </c>
      <c r="B208" s="52" t="s">
        <v>1039</v>
      </c>
      <c r="C208" s="52" t="s">
        <v>621</v>
      </c>
      <c r="D208" s="52" t="s">
        <v>622</v>
      </c>
      <c r="E208" s="52" t="s">
        <v>930</v>
      </c>
      <c r="F208" s="52" t="s">
        <v>606</v>
      </c>
      <c r="G208" s="67" t="s">
        <v>1055</v>
      </c>
      <c r="H208" s="52"/>
      <c r="I208" s="52" t="s">
        <v>625</v>
      </c>
      <c r="J208" s="52" t="s">
        <v>1056</v>
      </c>
    </row>
    <row customHeight="1" ht="33.75">
      <c r="A209" s="52" t="s">
        <v>549</v>
      </c>
      <c r="B209" s="52" t="s">
        <v>1039</v>
      </c>
      <c r="C209" s="52" t="s">
        <v>621</v>
      </c>
      <c r="D209" s="52" t="s">
        <v>627</v>
      </c>
      <c r="E209" s="52" t="s">
        <v>934</v>
      </c>
      <c r="F209" s="52" t="s">
        <v>613</v>
      </c>
      <c r="G209" s="67" t="s">
        <v>643</v>
      </c>
      <c r="H209" s="52" t="s">
        <v>615</v>
      </c>
      <c r="I209" s="52" t="s">
        <v>609</v>
      </c>
      <c r="J209" s="52" t="s">
        <v>1057</v>
      </c>
    </row>
    <row customHeight="1" ht="33.75">
      <c r="A210" s="52" t="s">
        <v>549</v>
      </c>
      <c r="B210" s="52" t="s">
        <v>1039</v>
      </c>
      <c r="C210" s="52" t="s">
        <v>630</v>
      </c>
      <c r="D210" s="52" t="s">
        <v>631</v>
      </c>
      <c r="E210" s="52" t="s">
        <v>936</v>
      </c>
      <c r="F210" s="52" t="s">
        <v>613</v>
      </c>
      <c r="G210" s="67" t="s">
        <v>614</v>
      </c>
      <c r="H210" s="52" t="s">
        <v>615</v>
      </c>
      <c r="I210" s="52" t="s">
        <v>609</v>
      </c>
      <c r="J210" s="52" t="s">
        <v>1058</v>
      </c>
    </row>
    <row customHeight="1" ht="33.75">
      <c r="A211" s="52" t="s">
        <v>547</v>
      </c>
      <c r="B211" s="52" t="s">
        <v>1059</v>
      </c>
      <c r="C211" s="52" t="s">
        <v>603</v>
      </c>
      <c r="D211" s="52" t="s">
        <v>604</v>
      </c>
      <c r="E211" s="52" t="s">
        <v>1060</v>
      </c>
      <c r="F211" s="52" t="s">
        <v>613</v>
      </c>
      <c r="G211" s="67" t="s">
        <v>46</v>
      </c>
      <c r="H211" s="52" t="s">
        <v>1061</v>
      </c>
      <c r="I211" s="52" t="s">
        <v>609</v>
      </c>
      <c r="J211" s="52" t="s">
        <v>1062</v>
      </c>
    </row>
    <row customHeight="1" ht="33.75">
      <c r="A212" s="52" t="s">
        <v>547</v>
      </c>
      <c r="B212" s="52" t="s">
        <v>1059</v>
      </c>
      <c r="C212" s="52" t="s">
        <v>603</v>
      </c>
      <c r="D212" s="52" t="s">
        <v>604</v>
      </c>
      <c r="E212" s="52" t="s">
        <v>1063</v>
      </c>
      <c r="F212" s="52" t="s">
        <v>613</v>
      </c>
      <c r="G212" s="67" t="s">
        <v>1064</v>
      </c>
      <c r="H212" s="52" t="s">
        <v>1065</v>
      </c>
      <c r="I212" s="52" t="s">
        <v>609</v>
      </c>
      <c r="J212" s="52" t="s">
        <v>1066</v>
      </c>
    </row>
    <row customHeight="1" ht="33.75">
      <c r="A213" s="52" t="s">
        <v>547</v>
      </c>
      <c r="B213" s="52" t="s">
        <v>1059</v>
      </c>
      <c r="C213" s="52" t="s">
        <v>603</v>
      </c>
      <c r="D213" s="52" t="s">
        <v>611</v>
      </c>
      <c r="E213" s="52" t="s">
        <v>719</v>
      </c>
      <c r="F213" s="52" t="s">
        <v>613</v>
      </c>
      <c r="G213" s="67" t="s">
        <v>669</v>
      </c>
      <c r="H213" s="52" t="s">
        <v>615</v>
      </c>
      <c r="I213" s="52" t="s">
        <v>609</v>
      </c>
      <c r="J213" s="52" t="s">
        <v>1067</v>
      </c>
    </row>
    <row customHeight="1" ht="33.75">
      <c r="A214" s="52" t="s">
        <v>547</v>
      </c>
      <c r="B214" s="52" t="s">
        <v>1059</v>
      </c>
      <c r="C214" s="52" t="s">
        <v>603</v>
      </c>
      <c r="D214" s="52" t="s">
        <v>611</v>
      </c>
      <c r="E214" s="52" t="s">
        <v>1068</v>
      </c>
      <c r="F214" s="52" t="s">
        <v>613</v>
      </c>
      <c r="G214" s="67" t="s">
        <v>959</v>
      </c>
      <c r="H214" s="52" t="s">
        <v>807</v>
      </c>
      <c r="I214" s="52" t="s">
        <v>609</v>
      </c>
      <c r="J214" s="52" t="s">
        <v>1069</v>
      </c>
    </row>
    <row customHeight="1" ht="33.75">
      <c r="A215" s="52" t="s">
        <v>547</v>
      </c>
      <c r="B215" s="52" t="s">
        <v>1059</v>
      </c>
      <c r="C215" s="52" t="s">
        <v>603</v>
      </c>
      <c r="D215" s="52" t="s">
        <v>617</v>
      </c>
      <c r="E215" s="52" t="s">
        <v>925</v>
      </c>
      <c r="F215" s="52" t="s">
        <v>606</v>
      </c>
      <c r="G215" s="67" t="s">
        <v>619</v>
      </c>
      <c r="H215" s="52" t="s">
        <v>615</v>
      </c>
      <c r="I215" s="52" t="s">
        <v>609</v>
      </c>
      <c r="J215" s="52" t="s">
        <v>1070</v>
      </c>
    </row>
    <row customHeight="1" ht="33.75">
      <c r="A216" s="52" t="s">
        <v>547</v>
      </c>
      <c r="B216" s="52" t="s">
        <v>1059</v>
      </c>
      <c r="C216" s="52" t="s">
        <v>621</v>
      </c>
      <c r="D216" s="52" t="s">
        <v>695</v>
      </c>
      <c r="E216" s="52" t="s">
        <v>1071</v>
      </c>
      <c r="F216" s="52" t="s">
        <v>613</v>
      </c>
      <c r="G216" s="67" t="s">
        <v>53</v>
      </c>
      <c r="H216" s="52" t="s">
        <v>754</v>
      </c>
      <c r="I216" s="52" t="s">
        <v>609</v>
      </c>
      <c r="J216" s="52" t="s">
        <v>1072</v>
      </c>
    </row>
    <row customHeight="1" ht="33.75">
      <c r="A217" s="52" t="s">
        <v>547</v>
      </c>
      <c r="B217" s="52" t="s">
        <v>1059</v>
      </c>
      <c r="C217" s="52" t="s">
        <v>621</v>
      </c>
      <c r="D217" s="52" t="s">
        <v>708</v>
      </c>
      <c r="E217" s="52" t="s">
        <v>990</v>
      </c>
      <c r="F217" s="52" t="s">
        <v>652</v>
      </c>
      <c r="G217" s="67" t="s">
        <v>991</v>
      </c>
      <c r="H217" s="52" t="s">
        <v>793</v>
      </c>
      <c r="I217" s="52" t="s">
        <v>609</v>
      </c>
      <c r="J217" s="52" t="s">
        <v>1073</v>
      </c>
    </row>
    <row customHeight="1" ht="33.75">
      <c r="A218" s="52" t="s">
        <v>547</v>
      </c>
      <c r="B218" s="52" t="s">
        <v>1059</v>
      </c>
      <c r="C218" s="52" t="s">
        <v>621</v>
      </c>
      <c r="D218" s="52" t="s">
        <v>622</v>
      </c>
      <c r="E218" s="52" t="s">
        <v>682</v>
      </c>
      <c r="F218" s="52" t="s">
        <v>931</v>
      </c>
      <c r="G218" s="67" t="s">
        <v>932</v>
      </c>
      <c r="H218" s="52" t="s">
        <v>615</v>
      </c>
      <c r="I218" s="52" t="s">
        <v>609</v>
      </c>
      <c r="J218" s="52" t="s">
        <v>1074</v>
      </c>
    </row>
    <row customHeight="1" ht="33.75">
      <c r="A219" s="52" t="s">
        <v>547</v>
      </c>
      <c r="B219" s="52" t="s">
        <v>1059</v>
      </c>
      <c r="C219" s="52" t="s">
        <v>621</v>
      </c>
      <c r="D219" s="52" t="s">
        <v>627</v>
      </c>
      <c r="E219" s="52" t="s">
        <v>1075</v>
      </c>
      <c r="F219" s="52" t="s">
        <v>613</v>
      </c>
      <c r="G219" s="67" t="s">
        <v>959</v>
      </c>
      <c r="H219" s="52" t="s">
        <v>807</v>
      </c>
      <c r="I219" s="52" t="s">
        <v>609</v>
      </c>
      <c r="J219" s="52" t="s">
        <v>1076</v>
      </c>
    </row>
    <row customHeight="1" ht="33.75">
      <c r="A220" s="52" t="s">
        <v>547</v>
      </c>
      <c r="B220" s="52" t="s">
        <v>1059</v>
      </c>
      <c r="C220" s="52" t="s">
        <v>630</v>
      </c>
      <c r="D220" s="52" t="s">
        <v>631</v>
      </c>
      <c r="E220" s="52" t="s">
        <v>1077</v>
      </c>
      <c r="F220" s="52" t="s">
        <v>613</v>
      </c>
      <c r="G220" s="67" t="s">
        <v>614</v>
      </c>
      <c r="H220" s="52" t="s">
        <v>615</v>
      </c>
      <c r="I220" s="52" t="s">
        <v>609</v>
      </c>
      <c r="J220" s="52" t="s">
        <v>1078</v>
      </c>
    </row>
    <row customHeight="1" ht="33.75">
      <c r="A221" s="66" t="s">
        <v>66</v>
      </c>
      <c r="B221" s="52"/>
      <c r="C221" s="52"/>
      <c r="D221" s="52"/>
      <c r="E221" s="52"/>
      <c r="F221" s="52"/>
      <c r="G221" s="52"/>
      <c r="H221" s="52"/>
      <c r="I221" s="52"/>
      <c r="J221" s="52"/>
    </row>
    <row customHeight="1" ht="33.75">
      <c r="A222" s="52" t="s">
        <v>356</v>
      </c>
      <c r="B222" s="52" t="s">
        <v>1079</v>
      </c>
      <c r="C222" s="52" t="s">
        <v>603</v>
      </c>
      <c r="D222" s="52" t="s">
        <v>604</v>
      </c>
      <c r="E222" s="52" t="s">
        <v>1080</v>
      </c>
      <c r="F222" s="52" t="s">
        <v>606</v>
      </c>
      <c r="G222" s="67" t="s">
        <v>45</v>
      </c>
      <c r="H222" s="52" t="s">
        <v>758</v>
      </c>
      <c r="I222" s="52" t="s">
        <v>609</v>
      </c>
      <c r="J222" s="52" t="s">
        <v>1081</v>
      </c>
    </row>
    <row customHeight="1" ht="33.75">
      <c r="A223" s="52" t="s">
        <v>356</v>
      </c>
      <c r="B223" s="52" t="s">
        <v>1079</v>
      </c>
      <c r="C223" s="52" t="s">
        <v>603</v>
      </c>
      <c r="D223" s="52" t="s">
        <v>604</v>
      </c>
      <c r="E223" s="52" t="s">
        <v>1082</v>
      </c>
      <c r="F223" s="52" t="s">
        <v>613</v>
      </c>
      <c r="G223" s="67" t="s">
        <v>1083</v>
      </c>
      <c r="H223" s="52" t="s">
        <v>657</v>
      </c>
      <c r="I223" s="52" t="s">
        <v>609</v>
      </c>
      <c r="J223" s="52" t="s">
        <v>1084</v>
      </c>
    </row>
    <row customHeight="1" ht="33.75">
      <c r="A224" s="52" t="s">
        <v>356</v>
      </c>
      <c r="B224" s="52" t="s">
        <v>1079</v>
      </c>
      <c r="C224" s="52" t="s">
        <v>603</v>
      </c>
      <c r="D224" s="52" t="s">
        <v>617</v>
      </c>
      <c r="E224" s="52" t="s">
        <v>1085</v>
      </c>
      <c r="F224" s="52" t="s">
        <v>613</v>
      </c>
      <c r="G224" s="67" t="s">
        <v>669</v>
      </c>
      <c r="H224" s="52" t="s">
        <v>615</v>
      </c>
      <c r="I224" s="52" t="s">
        <v>609</v>
      </c>
      <c r="J224" s="52" t="s">
        <v>1086</v>
      </c>
    </row>
    <row customHeight="1" ht="33.75">
      <c r="A225" s="52" t="s">
        <v>356</v>
      </c>
      <c r="B225" s="52" t="s">
        <v>1079</v>
      </c>
      <c r="C225" s="52" t="s">
        <v>621</v>
      </c>
      <c r="D225" s="52" t="s">
        <v>708</v>
      </c>
      <c r="E225" s="52" t="s">
        <v>1087</v>
      </c>
      <c r="F225" s="52" t="s">
        <v>606</v>
      </c>
      <c r="G225" s="67" t="s">
        <v>1088</v>
      </c>
      <c r="H225" s="52"/>
      <c r="I225" s="52" t="s">
        <v>625</v>
      </c>
      <c r="J225" s="52" t="s">
        <v>1089</v>
      </c>
    </row>
    <row customHeight="1" ht="33.75">
      <c r="A226" s="52" t="s">
        <v>356</v>
      </c>
      <c r="B226" s="52" t="s">
        <v>1079</v>
      </c>
      <c r="C226" s="52" t="s">
        <v>630</v>
      </c>
      <c r="D226" s="52" t="s">
        <v>631</v>
      </c>
      <c r="E226" s="52" t="s">
        <v>1090</v>
      </c>
      <c r="F226" s="52" t="s">
        <v>613</v>
      </c>
      <c r="G226" s="67" t="s">
        <v>669</v>
      </c>
      <c r="H226" s="52" t="s">
        <v>615</v>
      </c>
      <c r="I226" s="52" t="s">
        <v>609</v>
      </c>
      <c r="J226" s="52" t="s">
        <v>1091</v>
      </c>
    </row>
    <row customHeight="1" ht="33.75">
      <c r="A227" s="52" t="s">
        <v>499</v>
      </c>
      <c r="B227" s="52" t="s">
        <v>1092</v>
      </c>
      <c r="C227" s="52" t="s">
        <v>603</v>
      </c>
      <c r="D227" s="52" t="s">
        <v>604</v>
      </c>
      <c r="E227" s="52" t="s">
        <v>1093</v>
      </c>
      <c r="F227" s="52" t="s">
        <v>613</v>
      </c>
      <c r="G227" s="67" t="s">
        <v>1094</v>
      </c>
      <c r="H227" s="52" t="s">
        <v>1095</v>
      </c>
      <c r="I227" s="52" t="s">
        <v>609</v>
      </c>
      <c r="J227" s="52" t="s">
        <v>1096</v>
      </c>
    </row>
    <row customHeight="1" ht="33.75">
      <c r="A228" s="52" t="s">
        <v>499</v>
      </c>
      <c r="B228" s="52" t="s">
        <v>1092</v>
      </c>
      <c r="C228" s="52" t="s">
        <v>603</v>
      </c>
      <c r="D228" s="52" t="s">
        <v>604</v>
      </c>
      <c r="E228" s="52" t="s">
        <v>1097</v>
      </c>
      <c r="F228" s="52" t="s">
        <v>613</v>
      </c>
      <c r="G228" s="67" t="s">
        <v>619</v>
      </c>
      <c r="H228" s="52" t="s">
        <v>758</v>
      </c>
      <c r="I228" s="52" t="s">
        <v>609</v>
      </c>
      <c r="J228" s="52" t="s">
        <v>1098</v>
      </c>
    </row>
    <row customHeight="1" ht="33.75">
      <c r="A229" s="52" t="s">
        <v>499</v>
      </c>
      <c r="B229" s="52" t="s">
        <v>1092</v>
      </c>
      <c r="C229" s="52" t="s">
        <v>603</v>
      </c>
      <c r="D229" s="52" t="s">
        <v>604</v>
      </c>
      <c r="E229" s="52" t="s">
        <v>1099</v>
      </c>
      <c r="F229" s="52" t="s">
        <v>613</v>
      </c>
      <c r="G229" s="67" t="s">
        <v>1100</v>
      </c>
      <c r="H229" s="52" t="s">
        <v>637</v>
      </c>
      <c r="I229" s="52" t="s">
        <v>609</v>
      </c>
      <c r="J229" s="52" t="s">
        <v>1101</v>
      </c>
    </row>
    <row customHeight="1" ht="33.75">
      <c r="A230" s="52" t="s">
        <v>499</v>
      </c>
      <c r="B230" s="52" t="s">
        <v>1092</v>
      </c>
      <c r="C230" s="52" t="s">
        <v>603</v>
      </c>
      <c r="D230" s="52" t="s">
        <v>611</v>
      </c>
      <c r="E230" s="52" t="s">
        <v>1102</v>
      </c>
      <c r="F230" s="52" t="s">
        <v>613</v>
      </c>
      <c r="G230" s="67" t="s">
        <v>647</v>
      </c>
      <c r="H230" s="52" t="s">
        <v>615</v>
      </c>
      <c r="I230" s="52" t="s">
        <v>609</v>
      </c>
      <c r="J230" s="52" t="s">
        <v>1103</v>
      </c>
    </row>
    <row customHeight="1" ht="33.75">
      <c r="A231" s="52" t="s">
        <v>499</v>
      </c>
      <c r="B231" s="52" t="s">
        <v>1092</v>
      </c>
      <c r="C231" s="52" t="s">
        <v>621</v>
      </c>
      <c r="D231" s="52" t="s">
        <v>708</v>
      </c>
      <c r="E231" s="52" t="s">
        <v>1104</v>
      </c>
      <c r="F231" s="52" t="s">
        <v>652</v>
      </c>
      <c r="G231" s="67" t="s">
        <v>830</v>
      </c>
      <c r="H231" s="52" t="s">
        <v>615</v>
      </c>
      <c r="I231" s="52" t="s">
        <v>609</v>
      </c>
      <c r="J231" s="52" t="s">
        <v>1105</v>
      </c>
    </row>
    <row customHeight="1" ht="33.75">
      <c r="A232" s="52" t="s">
        <v>499</v>
      </c>
      <c r="B232" s="52" t="s">
        <v>1092</v>
      </c>
      <c r="C232" s="52" t="s">
        <v>621</v>
      </c>
      <c r="D232" s="52" t="s">
        <v>622</v>
      </c>
      <c r="E232" s="52" t="s">
        <v>1106</v>
      </c>
      <c r="F232" s="52" t="s">
        <v>606</v>
      </c>
      <c r="G232" s="67" t="s">
        <v>991</v>
      </c>
      <c r="H232" s="52" t="s">
        <v>793</v>
      </c>
      <c r="I232" s="52" t="s">
        <v>609</v>
      </c>
      <c r="J232" s="52" t="s">
        <v>1107</v>
      </c>
    </row>
    <row customHeight="1" ht="33.75">
      <c r="A233" s="52" t="s">
        <v>499</v>
      </c>
      <c r="B233" s="52" t="s">
        <v>1092</v>
      </c>
      <c r="C233" s="52" t="s">
        <v>630</v>
      </c>
      <c r="D233" s="52" t="s">
        <v>631</v>
      </c>
      <c r="E233" s="52" t="s">
        <v>1108</v>
      </c>
      <c r="F233" s="52" t="s">
        <v>613</v>
      </c>
      <c r="G233" s="67" t="s">
        <v>614</v>
      </c>
      <c r="H233" s="52" t="s">
        <v>615</v>
      </c>
      <c r="I233" s="52" t="s">
        <v>609</v>
      </c>
      <c r="J233" s="52" t="s">
        <v>1109</v>
      </c>
    </row>
    <row customHeight="1" ht="33.75">
      <c r="A234" s="52" t="s">
        <v>555</v>
      </c>
      <c r="B234" s="52" t="s">
        <v>1110</v>
      </c>
      <c r="C234" s="52" t="s">
        <v>603</v>
      </c>
      <c r="D234" s="52" t="s">
        <v>604</v>
      </c>
      <c r="E234" s="52" t="s">
        <v>1111</v>
      </c>
      <c r="F234" s="52" t="s">
        <v>613</v>
      </c>
      <c r="G234" s="67" t="s">
        <v>1112</v>
      </c>
      <c r="H234" s="52" t="s">
        <v>953</v>
      </c>
      <c r="I234" s="52" t="s">
        <v>609</v>
      </c>
      <c r="J234" s="52" t="s">
        <v>1113</v>
      </c>
    </row>
    <row customHeight="1" ht="33.75">
      <c r="A235" s="52" t="s">
        <v>555</v>
      </c>
      <c r="B235" s="52" t="s">
        <v>1110</v>
      </c>
      <c r="C235" s="52" t="s">
        <v>603</v>
      </c>
      <c r="D235" s="52" t="s">
        <v>604</v>
      </c>
      <c r="E235" s="52" t="s">
        <v>1114</v>
      </c>
      <c r="F235" s="52" t="s">
        <v>613</v>
      </c>
      <c r="G235" s="67" t="s">
        <v>1115</v>
      </c>
      <c r="H235" s="52" t="s">
        <v>1116</v>
      </c>
      <c r="I235" s="52" t="s">
        <v>609</v>
      </c>
      <c r="J235" s="52" t="s">
        <v>1117</v>
      </c>
    </row>
    <row customHeight="1" ht="33.75">
      <c r="A236" s="52" t="s">
        <v>555</v>
      </c>
      <c r="B236" s="52" t="s">
        <v>1110</v>
      </c>
      <c r="C236" s="52" t="s">
        <v>603</v>
      </c>
      <c r="D236" s="52" t="s">
        <v>611</v>
      </c>
      <c r="E236" s="52" t="s">
        <v>1118</v>
      </c>
      <c r="F236" s="52" t="s">
        <v>613</v>
      </c>
      <c r="G236" s="67" t="s">
        <v>647</v>
      </c>
      <c r="H236" s="52" t="s">
        <v>615</v>
      </c>
      <c r="I236" s="52" t="s">
        <v>609</v>
      </c>
      <c r="J236" s="52" t="s">
        <v>1119</v>
      </c>
    </row>
    <row customHeight="1" ht="33.75">
      <c r="A237" s="52" t="s">
        <v>555</v>
      </c>
      <c r="B237" s="52" t="s">
        <v>1110</v>
      </c>
      <c r="C237" s="52" t="s">
        <v>603</v>
      </c>
      <c r="D237" s="52" t="s">
        <v>611</v>
      </c>
      <c r="E237" s="52" t="s">
        <v>1120</v>
      </c>
      <c r="F237" s="52" t="s">
        <v>613</v>
      </c>
      <c r="G237" s="67" t="s">
        <v>647</v>
      </c>
      <c r="H237" s="52" t="s">
        <v>615</v>
      </c>
      <c r="I237" s="52" t="s">
        <v>609</v>
      </c>
      <c r="J237" s="52" t="s">
        <v>1121</v>
      </c>
    </row>
    <row customHeight="1" ht="33.75">
      <c r="A238" s="52" t="s">
        <v>555</v>
      </c>
      <c r="B238" s="52" t="s">
        <v>1110</v>
      </c>
      <c r="C238" s="52" t="s">
        <v>621</v>
      </c>
      <c r="D238" s="52" t="s">
        <v>708</v>
      </c>
      <c r="E238" s="52" t="s">
        <v>824</v>
      </c>
      <c r="F238" s="52" t="s">
        <v>652</v>
      </c>
      <c r="G238" s="67" t="s">
        <v>683</v>
      </c>
      <c r="H238" s="52" t="s">
        <v>615</v>
      </c>
      <c r="I238" s="52" t="s">
        <v>609</v>
      </c>
      <c r="J238" s="52" t="s">
        <v>1122</v>
      </c>
    </row>
    <row customHeight="1" ht="33.75">
      <c r="A239" s="52" t="s">
        <v>555</v>
      </c>
      <c r="B239" s="52" t="s">
        <v>1110</v>
      </c>
      <c r="C239" s="52" t="s">
        <v>621</v>
      </c>
      <c r="D239" s="52" t="s">
        <v>622</v>
      </c>
      <c r="E239" s="52" t="s">
        <v>1123</v>
      </c>
      <c r="F239" s="52" t="s">
        <v>606</v>
      </c>
      <c r="G239" s="67" t="s">
        <v>697</v>
      </c>
      <c r="H239" s="52"/>
      <c r="I239" s="52" t="s">
        <v>625</v>
      </c>
      <c r="J239" s="52" t="s">
        <v>1124</v>
      </c>
    </row>
    <row customHeight="1" ht="33.75">
      <c r="A240" s="52" t="s">
        <v>555</v>
      </c>
      <c r="B240" s="52" t="s">
        <v>1110</v>
      </c>
      <c r="C240" s="52" t="s">
        <v>630</v>
      </c>
      <c r="D240" s="52" t="s">
        <v>631</v>
      </c>
      <c r="E240" s="52" t="s">
        <v>1125</v>
      </c>
      <c r="F240" s="52" t="s">
        <v>613</v>
      </c>
      <c r="G240" s="67" t="s">
        <v>614</v>
      </c>
      <c r="H240" s="52" t="s">
        <v>615</v>
      </c>
      <c r="I240" s="52" t="s">
        <v>609</v>
      </c>
      <c r="J240" s="52" t="s">
        <v>1126</v>
      </c>
    </row>
    <row customHeight="1" ht="33.75">
      <c r="A241" s="66" t="s">
        <v>75</v>
      </c>
      <c r="B241" s="52"/>
      <c r="C241" s="52"/>
      <c r="D241" s="52"/>
      <c r="E241" s="52"/>
      <c r="F241" s="52"/>
      <c r="G241" s="52"/>
      <c r="H241" s="52"/>
      <c r="I241" s="52"/>
      <c r="J241" s="52"/>
    </row>
    <row customHeight="1" ht="33.75">
      <c r="A242" s="52" t="s">
        <v>499</v>
      </c>
      <c r="B242" s="52" t="s">
        <v>1127</v>
      </c>
      <c r="C242" s="52" t="s">
        <v>603</v>
      </c>
      <c r="D242" s="52" t="s">
        <v>604</v>
      </c>
      <c r="E242" s="52" t="s">
        <v>1128</v>
      </c>
      <c r="F242" s="52" t="s">
        <v>931</v>
      </c>
      <c r="G242" s="67" t="s">
        <v>643</v>
      </c>
      <c r="H242" s="52" t="s">
        <v>974</v>
      </c>
      <c r="I242" s="52" t="s">
        <v>609</v>
      </c>
      <c r="J242" s="52" t="s">
        <v>1129</v>
      </c>
    </row>
    <row customHeight="1" ht="33.75">
      <c r="A243" s="52" t="s">
        <v>499</v>
      </c>
      <c r="B243" s="52" t="s">
        <v>1127</v>
      </c>
      <c r="C243" s="52" t="s">
        <v>603</v>
      </c>
      <c r="D243" s="52" t="s">
        <v>604</v>
      </c>
      <c r="E243" s="52" t="s">
        <v>1130</v>
      </c>
      <c r="F243" s="52" t="s">
        <v>931</v>
      </c>
      <c r="G243" s="67" t="s">
        <v>1131</v>
      </c>
      <c r="H243" s="52" t="s">
        <v>974</v>
      </c>
      <c r="I243" s="52" t="s">
        <v>609</v>
      </c>
      <c r="J243" s="52" t="s">
        <v>1132</v>
      </c>
    </row>
    <row customHeight="1" ht="33.75">
      <c r="A244" s="52" t="s">
        <v>499</v>
      </c>
      <c r="B244" s="52" t="s">
        <v>1127</v>
      </c>
      <c r="C244" s="52" t="s">
        <v>603</v>
      </c>
      <c r="D244" s="52" t="s">
        <v>611</v>
      </c>
      <c r="E244" s="52" t="s">
        <v>1133</v>
      </c>
      <c r="F244" s="52" t="s">
        <v>613</v>
      </c>
      <c r="G244" s="67" t="s">
        <v>614</v>
      </c>
      <c r="H244" s="52" t="s">
        <v>615</v>
      </c>
      <c r="I244" s="52" t="s">
        <v>609</v>
      </c>
      <c r="J244" s="52" t="s">
        <v>1133</v>
      </c>
    </row>
    <row customHeight="1" ht="33.75">
      <c r="A245" s="52" t="s">
        <v>499</v>
      </c>
      <c r="B245" s="52" t="s">
        <v>1127</v>
      </c>
      <c r="C245" s="52" t="s">
        <v>603</v>
      </c>
      <c r="D245" s="52" t="s">
        <v>617</v>
      </c>
      <c r="E245" s="52" t="s">
        <v>1134</v>
      </c>
      <c r="F245" s="52" t="s">
        <v>606</v>
      </c>
      <c r="G245" s="67" t="s">
        <v>851</v>
      </c>
      <c r="H245" s="52" t="s">
        <v>852</v>
      </c>
      <c r="I245" s="52" t="s">
        <v>609</v>
      </c>
      <c r="J245" s="52" t="s">
        <v>1135</v>
      </c>
    </row>
    <row customHeight="1" ht="33.75">
      <c r="A246" s="52" t="s">
        <v>499</v>
      </c>
      <c r="B246" s="52" t="s">
        <v>1127</v>
      </c>
      <c r="C246" s="52" t="s">
        <v>621</v>
      </c>
      <c r="D246" s="52" t="s">
        <v>708</v>
      </c>
      <c r="E246" s="52" t="s">
        <v>1136</v>
      </c>
      <c r="F246" s="52" t="s">
        <v>606</v>
      </c>
      <c r="G246" s="67" t="s">
        <v>978</v>
      </c>
      <c r="H246" s="52"/>
      <c r="I246" s="52" t="s">
        <v>625</v>
      </c>
      <c r="J246" s="52" t="s">
        <v>1137</v>
      </c>
    </row>
    <row customHeight="1" ht="33.75">
      <c r="A247" s="52" t="s">
        <v>499</v>
      </c>
      <c r="B247" s="52" t="s">
        <v>1127</v>
      </c>
      <c r="C247" s="52" t="s">
        <v>621</v>
      </c>
      <c r="D247" s="52" t="s">
        <v>627</v>
      </c>
      <c r="E247" s="52" t="s">
        <v>1138</v>
      </c>
      <c r="F247" s="52" t="s">
        <v>606</v>
      </c>
      <c r="G247" s="67" t="s">
        <v>851</v>
      </c>
      <c r="H247" s="52" t="s">
        <v>852</v>
      </c>
      <c r="I247" s="52" t="s">
        <v>609</v>
      </c>
      <c r="J247" s="52" t="s">
        <v>1139</v>
      </c>
    </row>
    <row customHeight="1" ht="33.75">
      <c r="A248" s="52" t="s">
        <v>499</v>
      </c>
      <c r="B248" s="52" t="s">
        <v>1127</v>
      </c>
      <c r="C248" s="52" t="s">
        <v>630</v>
      </c>
      <c r="D248" s="52" t="s">
        <v>631</v>
      </c>
      <c r="E248" s="52" t="s">
        <v>1140</v>
      </c>
      <c r="F248" s="52" t="s">
        <v>613</v>
      </c>
      <c r="G248" s="67" t="s">
        <v>669</v>
      </c>
      <c r="H248" s="52" t="s">
        <v>615</v>
      </c>
      <c r="I248" s="52" t="s">
        <v>609</v>
      </c>
      <c r="J248" s="52" t="s">
        <v>1141</v>
      </c>
    </row>
    <row customHeight="1" ht="33.75">
      <c r="A249" s="52" t="s">
        <v>587</v>
      </c>
      <c r="B249" s="52" t="s">
        <v>1142</v>
      </c>
      <c r="C249" s="52" t="s">
        <v>603</v>
      </c>
      <c r="D249" s="52" t="s">
        <v>604</v>
      </c>
      <c r="E249" s="52" t="s">
        <v>1143</v>
      </c>
      <c r="F249" s="52" t="s">
        <v>931</v>
      </c>
      <c r="G249" s="67" t="s">
        <v>619</v>
      </c>
      <c r="H249" s="52" t="s">
        <v>1144</v>
      </c>
      <c r="I249" s="52" t="s">
        <v>609</v>
      </c>
      <c r="J249" s="52" t="s">
        <v>1145</v>
      </c>
    </row>
    <row customHeight="1" ht="33.75">
      <c r="A250" s="52" t="s">
        <v>587</v>
      </c>
      <c r="B250" s="52" t="s">
        <v>1142</v>
      </c>
      <c r="C250" s="52" t="s">
        <v>603</v>
      </c>
      <c r="D250" s="52" t="s">
        <v>604</v>
      </c>
      <c r="E250" s="52" t="s">
        <v>1146</v>
      </c>
      <c r="F250" s="52" t="s">
        <v>652</v>
      </c>
      <c r="G250" s="67" t="s">
        <v>1147</v>
      </c>
      <c r="H250" s="52" t="s">
        <v>1148</v>
      </c>
      <c r="I250" s="52" t="s">
        <v>609</v>
      </c>
      <c r="J250" s="52" t="s">
        <v>1149</v>
      </c>
    </row>
    <row customHeight="1" ht="33.75">
      <c r="A251" s="52" t="s">
        <v>587</v>
      </c>
      <c r="B251" s="52" t="s">
        <v>1142</v>
      </c>
      <c r="C251" s="52" t="s">
        <v>603</v>
      </c>
      <c r="D251" s="52" t="s">
        <v>604</v>
      </c>
      <c r="E251" s="52" t="s">
        <v>1150</v>
      </c>
      <c r="F251" s="52" t="s">
        <v>652</v>
      </c>
      <c r="G251" s="67" t="s">
        <v>643</v>
      </c>
      <c r="H251" s="52" t="s">
        <v>953</v>
      </c>
      <c r="I251" s="52" t="s">
        <v>609</v>
      </c>
      <c r="J251" s="52" t="s">
        <v>1151</v>
      </c>
    </row>
    <row customHeight="1" ht="33.75">
      <c r="A252" s="52" t="s">
        <v>587</v>
      </c>
      <c r="B252" s="52" t="s">
        <v>1142</v>
      </c>
      <c r="C252" s="52" t="s">
        <v>603</v>
      </c>
      <c r="D252" s="52" t="s">
        <v>617</v>
      </c>
      <c r="E252" s="52" t="s">
        <v>1152</v>
      </c>
      <c r="F252" s="52" t="s">
        <v>613</v>
      </c>
      <c r="G252" s="67" t="s">
        <v>643</v>
      </c>
      <c r="H252" s="52" t="s">
        <v>615</v>
      </c>
      <c r="I252" s="52" t="s">
        <v>609</v>
      </c>
      <c r="J252" s="52" t="s">
        <v>1153</v>
      </c>
    </row>
    <row customHeight="1" ht="33.75">
      <c r="A253" s="52" t="s">
        <v>587</v>
      </c>
      <c r="B253" s="52" t="s">
        <v>1142</v>
      </c>
      <c r="C253" s="52" t="s">
        <v>621</v>
      </c>
      <c r="D253" s="52" t="s">
        <v>627</v>
      </c>
      <c r="E253" s="52" t="s">
        <v>1154</v>
      </c>
      <c r="F253" s="52" t="s">
        <v>606</v>
      </c>
      <c r="G253" s="67" t="s">
        <v>894</v>
      </c>
      <c r="H253" s="52"/>
      <c r="I253" s="52" t="s">
        <v>625</v>
      </c>
      <c r="J253" s="52" t="s">
        <v>1155</v>
      </c>
    </row>
    <row customHeight="1" ht="33.75">
      <c r="A254" s="52" t="s">
        <v>587</v>
      </c>
      <c r="B254" s="52" t="s">
        <v>1142</v>
      </c>
      <c r="C254" s="52" t="s">
        <v>630</v>
      </c>
      <c r="D254" s="52" t="s">
        <v>631</v>
      </c>
      <c r="E254" s="52" t="s">
        <v>1156</v>
      </c>
      <c r="F254" s="52" t="s">
        <v>613</v>
      </c>
      <c r="G254" s="67" t="s">
        <v>614</v>
      </c>
      <c r="H254" s="52" t="s">
        <v>615</v>
      </c>
      <c r="I254" s="52" t="s">
        <v>609</v>
      </c>
      <c r="J254" s="52" t="s">
        <v>1157</v>
      </c>
    </row>
    <row customHeight="1" ht="33.75">
      <c r="A255" s="52" t="s">
        <v>574</v>
      </c>
      <c r="B255" s="52" t="s">
        <v>1158</v>
      </c>
      <c r="C255" s="52" t="s">
        <v>603</v>
      </c>
      <c r="D255" s="52" t="s">
        <v>604</v>
      </c>
      <c r="E255" s="52" t="s">
        <v>1159</v>
      </c>
      <c r="F255" s="52" t="s">
        <v>931</v>
      </c>
      <c r="G255" s="67" t="s">
        <v>1160</v>
      </c>
      <c r="H255" s="52" t="s">
        <v>758</v>
      </c>
      <c r="I255" s="52" t="s">
        <v>609</v>
      </c>
      <c r="J255" s="52" t="s">
        <v>1161</v>
      </c>
    </row>
    <row customHeight="1" ht="33.75">
      <c r="A256" s="52" t="s">
        <v>574</v>
      </c>
      <c r="B256" s="52" t="s">
        <v>1158</v>
      </c>
      <c r="C256" s="52" t="s">
        <v>603</v>
      </c>
      <c r="D256" s="52" t="s">
        <v>604</v>
      </c>
      <c r="E256" s="52" t="s">
        <v>1162</v>
      </c>
      <c r="F256" s="52" t="s">
        <v>788</v>
      </c>
      <c r="G256" s="67" t="s">
        <v>792</v>
      </c>
      <c r="H256" s="52" t="s">
        <v>1163</v>
      </c>
      <c r="I256" s="52" t="s">
        <v>609</v>
      </c>
      <c r="J256" s="52" t="s">
        <v>1164</v>
      </c>
    </row>
    <row customHeight="1" ht="33.75">
      <c r="A257" s="52" t="s">
        <v>574</v>
      </c>
      <c r="B257" s="52" t="s">
        <v>1158</v>
      </c>
      <c r="C257" s="52" t="s">
        <v>603</v>
      </c>
      <c r="D257" s="52" t="s">
        <v>617</v>
      </c>
      <c r="E257" s="52" t="s">
        <v>1165</v>
      </c>
      <c r="F257" s="52" t="s">
        <v>652</v>
      </c>
      <c r="G257" s="67" t="s">
        <v>1166</v>
      </c>
      <c r="H257" s="52"/>
      <c r="I257" s="52" t="s">
        <v>625</v>
      </c>
      <c r="J257" s="52" t="s">
        <v>1167</v>
      </c>
    </row>
    <row customHeight="1" ht="33.75">
      <c r="A258" s="52" t="s">
        <v>574</v>
      </c>
      <c r="B258" s="52" t="s">
        <v>1158</v>
      </c>
      <c r="C258" s="52" t="s">
        <v>621</v>
      </c>
      <c r="D258" s="52" t="s">
        <v>708</v>
      </c>
      <c r="E258" s="52" t="s">
        <v>1168</v>
      </c>
      <c r="F258" s="52" t="s">
        <v>606</v>
      </c>
      <c r="G258" s="67" t="s">
        <v>713</v>
      </c>
      <c r="H258" s="52"/>
      <c r="I258" s="52" t="s">
        <v>625</v>
      </c>
      <c r="J258" s="52" t="s">
        <v>1169</v>
      </c>
    </row>
    <row customHeight="1" ht="33.75">
      <c r="A259" s="52" t="s">
        <v>574</v>
      </c>
      <c r="B259" s="52" t="s">
        <v>1158</v>
      </c>
      <c r="C259" s="52" t="s">
        <v>630</v>
      </c>
      <c r="D259" s="52" t="s">
        <v>631</v>
      </c>
      <c r="E259" s="52" t="s">
        <v>1170</v>
      </c>
      <c r="F259" s="52" t="s">
        <v>613</v>
      </c>
      <c r="G259" s="67" t="s">
        <v>669</v>
      </c>
      <c r="H259" s="52" t="s">
        <v>615</v>
      </c>
      <c r="I259" s="52" t="s">
        <v>609</v>
      </c>
      <c r="J259" s="52" t="s">
        <v>1171</v>
      </c>
    </row>
    <row customHeight="1" ht="33.75">
      <c r="A260" s="52" t="s">
        <v>576</v>
      </c>
      <c r="B260" s="52" t="s">
        <v>1172</v>
      </c>
      <c r="C260" s="52" t="s">
        <v>603</v>
      </c>
      <c r="D260" s="52" t="s">
        <v>604</v>
      </c>
      <c r="E260" s="52" t="s">
        <v>1173</v>
      </c>
      <c r="F260" s="52" t="s">
        <v>613</v>
      </c>
      <c r="G260" s="67" t="s">
        <v>619</v>
      </c>
      <c r="H260" s="52" t="s">
        <v>608</v>
      </c>
      <c r="I260" s="52" t="s">
        <v>609</v>
      </c>
      <c r="J260" s="52" t="s">
        <v>1174</v>
      </c>
    </row>
    <row customHeight="1" ht="33.75">
      <c r="A261" s="52" t="s">
        <v>576</v>
      </c>
      <c r="B261" s="52" t="s">
        <v>1172</v>
      </c>
      <c r="C261" s="52" t="s">
        <v>603</v>
      </c>
      <c r="D261" s="52" t="s">
        <v>604</v>
      </c>
      <c r="E261" s="52" t="s">
        <v>1175</v>
      </c>
      <c r="F261" s="52" t="s">
        <v>613</v>
      </c>
      <c r="G261" s="67" t="s">
        <v>792</v>
      </c>
      <c r="H261" s="52" t="s">
        <v>738</v>
      </c>
      <c r="I261" s="52" t="s">
        <v>609</v>
      </c>
      <c r="J261" s="52" t="s">
        <v>1176</v>
      </c>
    </row>
    <row customHeight="1" ht="33.75">
      <c r="A262" s="52" t="s">
        <v>576</v>
      </c>
      <c r="B262" s="52" t="s">
        <v>1172</v>
      </c>
      <c r="C262" s="52" t="s">
        <v>603</v>
      </c>
      <c r="D262" s="52" t="s">
        <v>611</v>
      </c>
      <c r="E262" s="52" t="s">
        <v>1177</v>
      </c>
      <c r="F262" s="52" t="s">
        <v>613</v>
      </c>
      <c r="G262" s="67" t="s">
        <v>614</v>
      </c>
      <c r="H262" s="52" t="s">
        <v>615</v>
      </c>
      <c r="I262" s="52" t="s">
        <v>609</v>
      </c>
      <c r="J262" s="52" t="s">
        <v>1178</v>
      </c>
    </row>
    <row customHeight="1" ht="33.75">
      <c r="A263" s="52" t="s">
        <v>576</v>
      </c>
      <c r="B263" s="52" t="s">
        <v>1172</v>
      </c>
      <c r="C263" s="52" t="s">
        <v>603</v>
      </c>
      <c r="D263" s="52" t="s">
        <v>611</v>
      </c>
      <c r="E263" s="52" t="s">
        <v>1179</v>
      </c>
      <c r="F263" s="52" t="s">
        <v>613</v>
      </c>
      <c r="G263" s="67" t="s">
        <v>614</v>
      </c>
      <c r="H263" s="52" t="s">
        <v>615</v>
      </c>
      <c r="I263" s="52" t="s">
        <v>609</v>
      </c>
      <c r="J263" s="52" t="s">
        <v>1180</v>
      </c>
    </row>
    <row customHeight="1" ht="33.75">
      <c r="A264" s="52" t="s">
        <v>576</v>
      </c>
      <c r="B264" s="52" t="s">
        <v>1172</v>
      </c>
      <c r="C264" s="52" t="s">
        <v>621</v>
      </c>
      <c r="D264" s="52" t="s">
        <v>622</v>
      </c>
      <c r="E264" s="52" t="s">
        <v>1181</v>
      </c>
      <c r="F264" s="52" t="s">
        <v>606</v>
      </c>
      <c r="G264" s="67" t="s">
        <v>1182</v>
      </c>
      <c r="H264" s="52"/>
      <c r="I264" s="52" t="s">
        <v>625</v>
      </c>
      <c r="J264" s="52" t="s">
        <v>1183</v>
      </c>
    </row>
    <row customHeight="1" ht="33.75">
      <c r="A265" s="52" t="s">
        <v>576</v>
      </c>
      <c r="B265" s="52" t="s">
        <v>1172</v>
      </c>
      <c r="C265" s="52" t="s">
        <v>630</v>
      </c>
      <c r="D265" s="52" t="s">
        <v>631</v>
      </c>
      <c r="E265" s="52" t="s">
        <v>1184</v>
      </c>
      <c r="F265" s="52" t="s">
        <v>613</v>
      </c>
      <c r="G265" s="67" t="s">
        <v>614</v>
      </c>
      <c r="H265" s="52" t="s">
        <v>615</v>
      </c>
      <c r="I265" s="52" t="s">
        <v>609</v>
      </c>
      <c r="J265" s="52" t="s">
        <v>1185</v>
      </c>
    </row>
    <row customHeight="1" ht="33.75">
      <c r="A266" s="52" t="s">
        <v>572</v>
      </c>
      <c r="B266" s="52" t="s">
        <v>1186</v>
      </c>
      <c r="C266" s="52" t="s">
        <v>603</v>
      </c>
      <c r="D266" s="52" t="s">
        <v>604</v>
      </c>
      <c r="E266" s="52" t="s">
        <v>1187</v>
      </c>
      <c r="F266" s="52" t="s">
        <v>652</v>
      </c>
      <c r="G266" s="67" t="s">
        <v>643</v>
      </c>
      <c r="H266" s="52" t="s">
        <v>1188</v>
      </c>
      <c r="I266" s="52" t="s">
        <v>609</v>
      </c>
      <c r="J266" s="52" t="s">
        <v>1189</v>
      </c>
    </row>
    <row customHeight="1" ht="33.75">
      <c r="A267" s="52" t="s">
        <v>572</v>
      </c>
      <c r="B267" s="52" t="s">
        <v>1186</v>
      </c>
      <c r="C267" s="52" t="s">
        <v>603</v>
      </c>
      <c r="D267" s="52" t="s">
        <v>604</v>
      </c>
      <c r="E267" s="52" t="s">
        <v>1190</v>
      </c>
      <c r="F267" s="52" t="s">
        <v>652</v>
      </c>
      <c r="G267" s="67" t="s">
        <v>643</v>
      </c>
      <c r="H267" s="52" t="s">
        <v>1188</v>
      </c>
      <c r="I267" s="52" t="s">
        <v>609</v>
      </c>
      <c r="J267" s="52" t="s">
        <v>1191</v>
      </c>
    </row>
    <row customHeight="1" ht="33.75">
      <c r="A268" s="52" t="s">
        <v>572</v>
      </c>
      <c r="B268" s="52" t="s">
        <v>1186</v>
      </c>
      <c r="C268" s="52" t="s">
        <v>603</v>
      </c>
      <c r="D268" s="52" t="s">
        <v>611</v>
      </c>
      <c r="E268" s="52" t="s">
        <v>1192</v>
      </c>
      <c r="F268" s="52" t="s">
        <v>606</v>
      </c>
      <c r="G268" s="67" t="s">
        <v>619</v>
      </c>
      <c r="H268" s="52" t="s">
        <v>615</v>
      </c>
      <c r="I268" s="52" t="s">
        <v>609</v>
      </c>
      <c r="J268" s="52" t="s">
        <v>1193</v>
      </c>
    </row>
    <row customHeight="1" ht="33.75">
      <c r="A269" s="52" t="s">
        <v>572</v>
      </c>
      <c r="B269" s="52" t="s">
        <v>1186</v>
      </c>
      <c r="C269" s="52" t="s">
        <v>603</v>
      </c>
      <c r="D269" s="52" t="s">
        <v>617</v>
      </c>
      <c r="E269" s="52" t="s">
        <v>1194</v>
      </c>
      <c r="F269" s="52" t="s">
        <v>613</v>
      </c>
      <c r="G269" s="67" t="s">
        <v>647</v>
      </c>
      <c r="H269" s="52" t="s">
        <v>615</v>
      </c>
      <c r="I269" s="52" t="s">
        <v>609</v>
      </c>
      <c r="J269" s="52" t="s">
        <v>1195</v>
      </c>
    </row>
    <row customHeight="1" ht="33.75">
      <c r="A270" s="52" t="s">
        <v>572</v>
      </c>
      <c r="B270" s="52" t="s">
        <v>1186</v>
      </c>
      <c r="C270" s="52" t="s">
        <v>621</v>
      </c>
      <c r="D270" s="52" t="s">
        <v>622</v>
      </c>
      <c r="E270" s="52" t="s">
        <v>910</v>
      </c>
      <c r="F270" s="52" t="s">
        <v>613</v>
      </c>
      <c r="G270" s="67" t="s">
        <v>643</v>
      </c>
      <c r="H270" s="52" t="s">
        <v>615</v>
      </c>
      <c r="I270" s="52" t="s">
        <v>609</v>
      </c>
      <c r="J270" s="52" t="s">
        <v>1196</v>
      </c>
    </row>
    <row customHeight="1" ht="33.75">
      <c r="A271" s="52" t="s">
        <v>572</v>
      </c>
      <c r="B271" s="52" t="s">
        <v>1186</v>
      </c>
      <c r="C271" s="52" t="s">
        <v>621</v>
      </c>
      <c r="D271" s="52" t="s">
        <v>627</v>
      </c>
      <c r="E271" s="52" t="s">
        <v>1197</v>
      </c>
      <c r="F271" s="52" t="s">
        <v>613</v>
      </c>
      <c r="G271" s="67" t="s">
        <v>978</v>
      </c>
      <c r="H271" s="52"/>
      <c r="I271" s="52" t="s">
        <v>625</v>
      </c>
      <c r="J271" s="52" t="s">
        <v>1196</v>
      </c>
    </row>
    <row customHeight="1" ht="33.75">
      <c r="A272" s="52" t="s">
        <v>572</v>
      </c>
      <c r="B272" s="52" t="s">
        <v>1186</v>
      </c>
      <c r="C272" s="52" t="s">
        <v>630</v>
      </c>
      <c r="D272" s="52" t="s">
        <v>631</v>
      </c>
      <c r="E272" s="52" t="s">
        <v>897</v>
      </c>
      <c r="F272" s="52" t="s">
        <v>613</v>
      </c>
      <c r="G272" s="67" t="s">
        <v>614</v>
      </c>
      <c r="H272" s="52" t="s">
        <v>615</v>
      </c>
      <c r="I272" s="52" t="s">
        <v>609</v>
      </c>
      <c r="J272" s="52" t="s">
        <v>1198</v>
      </c>
    </row>
    <row customHeight="1" ht="33.75">
      <c r="A273" s="52" t="s">
        <v>583</v>
      </c>
      <c r="B273" s="52" t="s">
        <v>1199</v>
      </c>
      <c r="C273" s="52" t="s">
        <v>603</v>
      </c>
      <c r="D273" s="52" t="s">
        <v>604</v>
      </c>
      <c r="E273" s="52" t="s">
        <v>1200</v>
      </c>
      <c r="F273" s="52" t="s">
        <v>652</v>
      </c>
      <c r="G273" s="67" t="s">
        <v>792</v>
      </c>
      <c r="H273" s="52" t="s">
        <v>608</v>
      </c>
      <c r="I273" s="52" t="s">
        <v>609</v>
      </c>
      <c r="J273" s="52" t="s">
        <v>1201</v>
      </c>
    </row>
    <row customHeight="1" ht="33.75">
      <c r="A274" s="52" t="s">
        <v>583</v>
      </c>
      <c r="B274" s="52" t="s">
        <v>1199</v>
      </c>
      <c r="C274" s="52" t="s">
        <v>603</v>
      </c>
      <c r="D274" s="52" t="s">
        <v>604</v>
      </c>
      <c r="E274" s="52" t="s">
        <v>1202</v>
      </c>
      <c r="F274" s="52" t="s">
        <v>613</v>
      </c>
      <c r="G274" s="67" t="s">
        <v>792</v>
      </c>
      <c r="H274" s="52" t="s">
        <v>738</v>
      </c>
      <c r="I274" s="52" t="s">
        <v>609</v>
      </c>
      <c r="J274" s="52" t="s">
        <v>1203</v>
      </c>
    </row>
    <row customHeight="1" ht="33.75">
      <c r="A275" s="52" t="s">
        <v>583</v>
      </c>
      <c r="B275" s="52" t="s">
        <v>1199</v>
      </c>
      <c r="C275" s="52" t="s">
        <v>603</v>
      </c>
      <c r="D275" s="52" t="s">
        <v>611</v>
      </c>
      <c r="E275" s="52" t="s">
        <v>1204</v>
      </c>
      <c r="F275" s="52" t="s">
        <v>613</v>
      </c>
      <c r="G275" s="67" t="s">
        <v>614</v>
      </c>
      <c r="H275" s="52" t="s">
        <v>615</v>
      </c>
      <c r="I275" s="52" t="s">
        <v>609</v>
      </c>
      <c r="J275" s="52" t="s">
        <v>1178</v>
      </c>
    </row>
    <row customHeight="1" ht="33.75">
      <c r="A276" s="52" t="s">
        <v>583</v>
      </c>
      <c r="B276" s="52" t="s">
        <v>1199</v>
      </c>
      <c r="C276" s="52" t="s">
        <v>603</v>
      </c>
      <c r="D276" s="52" t="s">
        <v>611</v>
      </c>
      <c r="E276" s="52" t="s">
        <v>1179</v>
      </c>
      <c r="F276" s="52" t="s">
        <v>613</v>
      </c>
      <c r="G276" s="67" t="s">
        <v>614</v>
      </c>
      <c r="H276" s="52" t="s">
        <v>615</v>
      </c>
      <c r="I276" s="52" t="s">
        <v>609</v>
      </c>
      <c r="J276" s="52" t="s">
        <v>1205</v>
      </c>
    </row>
    <row customHeight="1" ht="33.75">
      <c r="A277" s="52" t="s">
        <v>583</v>
      </c>
      <c r="B277" s="52" t="s">
        <v>1199</v>
      </c>
      <c r="C277" s="52" t="s">
        <v>603</v>
      </c>
      <c r="D277" s="52" t="s">
        <v>617</v>
      </c>
      <c r="E277" s="52" t="s">
        <v>1206</v>
      </c>
      <c r="F277" s="52" t="s">
        <v>606</v>
      </c>
      <c r="G277" s="67" t="s">
        <v>1166</v>
      </c>
      <c r="H277" s="52"/>
      <c r="I277" s="52" t="s">
        <v>625</v>
      </c>
      <c r="J277" s="52" t="s">
        <v>1207</v>
      </c>
    </row>
    <row customHeight="1" ht="33.75">
      <c r="A278" s="52" t="s">
        <v>583</v>
      </c>
      <c r="B278" s="52" t="s">
        <v>1199</v>
      </c>
      <c r="C278" s="52" t="s">
        <v>621</v>
      </c>
      <c r="D278" s="52" t="s">
        <v>622</v>
      </c>
      <c r="E278" s="52" t="s">
        <v>1208</v>
      </c>
      <c r="F278" s="52" t="s">
        <v>606</v>
      </c>
      <c r="G278" s="67" t="s">
        <v>1182</v>
      </c>
      <c r="H278" s="52"/>
      <c r="I278" s="52" t="s">
        <v>625</v>
      </c>
      <c r="J278" s="52" t="s">
        <v>1209</v>
      </c>
    </row>
    <row customHeight="1" ht="33.75">
      <c r="A279" s="52" t="s">
        <v>583</v>
      </c>
      <c r="B279" s="52" t="s">
        <v>1199</v>
      </c>
      <c r="C279" s="52" t="s">
        <v>630</v>
      </c>
      <c r="D279" s="52" t="s">
        <v>631</v>
      </c>
      <c r="E279" s="52" t="s">
        <v>1184</v>
      </c>
      <c r="F279" s="52" t="s">
        <v>613</v>
      </c>
      <c r="G279" s="67" t="s">
        <v>614</v>
      </c>
      <c r="H279" s="52" t="s">
        <v>615</v>
      </c>
      <c r="I279" s="52" t="s">
        <v>609</v>
      </c>
      <c r="J279" s="52" t="s">
        <v>1210</v>
      </c>
    </row>
  </sheetData>
  <mergeCells count="78">
    <mergeCell ref="A2:J2"/>
    <mergeCell ref="A3:H3"/>
    <mergeCell ref="A8:A13"/>
    <mergeCell ref="B8:B13"/>
    <mergeCell ref="A14:A19"/>
    <mergeCell ref="B14:B19"/>
    <mergeCell ref="A20:A26"/>
    <mergeCell ref="B20:B26"/>
    <mergeCell ref="A27:A33"/>
    <mergeCell ref="B27:B33"/>
    <mergeCell ref="A34:A38"/>
    <mergeCell ref="B34:B38"/>
    <mergeCell ref="A39:A44"/>
    <mergeCell ref="B39:B44"/>
    <mergeCell ref="A45:A49"/>
    <mergeCell ref="B45:B49"/>
    <mergeCell ref="A50:A54"/>
    <mergeCell ref="B50:B54"/>
    <mergeCell ref="A55:A60"/>
    <mergeCell ref="B55:B60"/>
    <mergeCell ref="A61:A65"/>
    <mergeCell ref="B61:B65"/>
    <mergeCell ref="A66:A73"/>
    <mergeCell ref="B66:B73"/>
    <mergeCell ref="A74:A79"/>
    <mergeCell ref="B74:B79"/>
    <mergeCell ref="A80:A84"/>
    <mergeCell ref="B80:B84"/>
    <mergeCell ref="A85:A89"/>
    <mergeCell ref="B85:B89"/>
    <mergeCell ref="A90:A95"/>
    <mergeCell ref="B90:B95"/>
    <mergeCell ref="A96:A104"/>
    <mergeCell ref="B96:B104"/>
    <mergeCell ref="A105:A110"/>
    <mergeCell ref="B105:B110"/>
    <mergeCell ref="A111:A115"/>
    <mergeCell ref="B111:B115"/>
    <mergeCell ref="A116:A123"/>
    <mergeCell ref="B116:B123"/>
    <mergeCell ref="A125:A129"/>
    <mergeCell ref="B125:B129"/>
    <mergeCell ref="A130:A134"/>
    <mergeCell ref="B130:B134"/>
    <mergeCell ref="A135:A141"/>
    <mergeCell ref="B135:B141"/>
    <mergeCell ref="A143:A151"/>
    <mergeCell ref="B143:B151"/>
    <mergeCell ref="A152:A156"/>
    <mergeCell ref="B152:B156"/>
    <mergeCell ref="A157:A176"/>
    <mergeCell ref="B157:B176"/>
    <mergeCell ref="A177:A183"/>
    <mergeCell ref="B177:B183"/>
    <mergeCell ref="A184:A200"/>
    <mergeCell ref="B184:B200"/>
    <mergeCell ref="A201:A210"/>
    <mergeCell ref="B201:B210"/>
    <mergeCell ref="A211:A220"/>
    <mergeCell ref="B211:B220"/>
    <mergeCell ref="A222:A226"/>
    <mergeCell ref="B222:B226"/>
    <mergeCell ref="A227:A233"/>
    <mergeCell ref="B227:B233"/>
    <mergeCell ref="A234:A240"/>
    <mergeCell ref="B234:B240"/>
    <mergeCell ref="A242:A248"/>
    <mergeCell ref="B242:B248"/>
    <mergeCell ref="A249:A254"/>
    <mergeCell ref="B249:B254"/>
    <mergeCell ref="A255:A259"/>
    <mergeCell ref="B255:B259"/>
    <mergeCell ref="A260:A265"/>
    <mergeCell ref="B260:B265"/>
    <mergeCell ref="A266:A272"/>
    <mergeCell ref="B266:B272"/>
    <mergeCell ref="A273:A279"/>
    <mergeCell ref="B273:B279"/>
  </mergeCells>
  <pageSetup paperSize="9" scale="0"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ECA88-63EE-1EE8-A061-0BBE34E70C72}" mc:Ignorable="x14ac xr xr2 xr3">
  <sheetPr>
    <outlinePr summaryRight="0"/>
  </sheetPr>
  <dimension ref="A1:F8"/>
  <sheetViews>
    <sheetView topLeftCell="A1" showZeros="0" workbookViewId="0"/>
  </sheetViews>
  <sheetFormatPr defaultColWidth="9.140625" customHeight="1" defaultRowHeight="14.25"/>
  <cols>
    <col min="1" max="1" width="29.03125" customWidth="1"/>
    <col min="2" max="2" width="28.6015625" customWidth="1"/>
    <col min="3" max="3" width="31.6015625" customWidth="1"/>
    <col min="4" max="6" width="33.453125" customWidth="1"/>
  </cols>
  <sheetData>
    <row customHeight="1" ht="15.75">
      <c r="B1" s="29"/>
      <c r="F1" s="32" t="s">
        <v>1211</v>
      </c>
    </row>
    <row customHeight="1" ht="28.5">
      <c r="A2" s="33" t="s">
        <v>1212</v>
      </c>
      <c r="B2" s="33"/>
      <c r="C2" s="33"/>
      <c r="D2" s="33"/>
      <c r="E2" s="33"/>
      <c r="F2" s="33"/>
    </row>
    <row customHeight="1" ht="15">
      <c r="A3" s="68">
        <f>"单位名称："&amp;"玉溪市林业和草原局"</f>
      </c>
      <c r="B3" s="69"/>
      <c r="C3" s="69"/>
      <c r="D3" s="70"/>
      <c r="E3" s="70"/>
      <c r="F3" s="38" t="s">
        <v>1213</v>
      </c>
    </row>
    <row customHeight="1" ht="18.75">
      <c r="A4" s="71" t="s">
        <v>173</v>
      </c>
      <c r="B4" s="71" t="s">
        <v>78</v>
      </c>
      <c r="C4" s="71" t="s">
        <v>79</v>
      </c>
      <c r="D4" s="72" t="s">
        <v>1214</v>
      </c>
      <c r="E4" s="73"/>
      <c r="F4" s="73"/>
    </row>
    <row customHeight="1" ht="30">
      <c r="A5" s="74"/>
      <c r="B5" s="74"/>
      <c r="C5" s="74"/>
      <c r="D5" s="72" t="s">
        <v>30</v>
      </c>
      <c r="E5" s="73" t="s">
        <v>82</v>
      </c>
      <c r="F5" s="73" t="s">
        <v>83</v>
      </c>
    </row>
    <row customHeight="1" ht="16.5">
      <c r="A6" s="73">
        <v>1</v>
      </c>
      <c r="B6" s="73">
        <v>2</v>
      </c>
      <c r="C6" s="73">
        <v>3</v>
      </c>
      <c r="D6" s="73">
        <v>4</v>
      </c>
      <c r="E6" s="73">
        <v>5</v>
      </c>
      <c r="F6" s="73">
        <v>6</v>
      </c>
    </row>
    <row customHeight="1" ht="20.25">
      <c r="A7" s="67"/>
      <c r="B7" s="67"/>
      <c r="C7" s="67"/>
      <c r="D7" s="75"/>
      <c r="E7" s="76"/>
      <c r="F7" s="76"/>
    </row>
    <row customHeight="1" ht="17.25">
      <c r="A8" s="77" t="s">
        <v>589</v>
      </c>
      <c r="B8" s="78"/>
      <c r="C8" s="78" t="s">
        <v>589</v>
      </c>
      <c r="D8" s="76"/>
      <c r="E8" s="76"/>
      <c r="F8" s="76"/>
    </row>
  </sheetData>
  <mergeCells count="7">
    <mergeCell ref="A2:F2"/>
    <mergeCell ref="A8:C8"/>
    <mergeCell ref="A4:A5"/>
    <mergeCell ref="C4:C5"/>
    <mergeCell ref="B4:B5"/>
    <mergeCell ref="D4:F4"/>
    <mergeCell ref="A3:E3"/>
  </mergeCells>
  <pageSetup paperSize="9" scale="0"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C8578-A8F7-304E-37E8-B687475A53E8}" mc:Ignorable="x14ac xr xr2 xr3">
  <sheetPr>
    <outlinePr summaryRight="0"/>
  </sheetPr>
  <dimension ref="A1:Q13"/>
  <sheetViews>
    <sheetView topLeftCell="A1" showZeros="0" workbookViewId="0"/>
  </sheetViews>
  <sheetFormatPr defaultColWidth="9.140625" customHeight="1" defaultRowHeight="14.25"/>
  <cols>
    <col min="1" max="1" width="29.57421875" customWidth="1"/>
    <col min="2" max="2" width="21.7109375" customWidth="1"/>
    <col min="3" max="3" width="35.28125" customWidth="1"/>
    <col min="4" max="4" width="7.7109375" customWidth="1"/>
    <col min="5" max="5" width="10.28125" customWidth="1"/>
    <col min="6" max="6" width="14.84375" customWidth="1"/>
    <col min="7" max="7" width="14.1328125" customWidth="1"/>
    <col min="8" max="11" width="14.7421875" customWidth="1"/>
    <col min="12" max="16" width="12.57421875" customWidth="1"/>
    <col min="17" max="17" width="10.421875" customWidth="1"/>
  </cols>
  <sheetData>
    <row customHeight="1" ht="13.5">
      <c r="A1" s="79" t="s">
        <v>1215</v>
      </c>
      <c r="B1" s="79"/>
      <c r="C1" s="79"/>
      <c r="D1" s="79"/>
      <c r="E1" s="79"/>
      <c r="F1" s="79"/>
      <c r="G1" s="79"/>
      <c r="H1" s="79"/>
      <c r="I1" s="79"/>
      <c r="J1" s="79"/>
      <c r="K1" s="79"/>
      <c r="L1" s="79"/>
      <c r="M1" s="79"/>
      <c r="N1" s="79"/>
      <c r="O1" s="80"/>
      <c r="P1" s="80"/>
      <c r="Q1" s="79"/>
    </row>
    <row customHeight="1" ht="27.75">
      <c r="A2" s="81" t="s">
        <v>1216</v>
      </c>
      <c r="B2" s="33"/>
      <c r="C2" s="33"/>
      <c r="D2" s="33"/>
      <c r="E2" s="33"/>
      <c r="F2" s="33"/>
      <c r="G2" s="33"/>
      <c r="H2" s="33"/>
      <c r="I2" s="33"/>
      <c r="J2" s="33"/>
      <c r="K2" s="60"/>
      <c r="L2" s="33"/>
      <c r="M2" s="33"/>
      <c r="N2" s="33"/>
      <c r="O2" s="60"/>
      <c r="P2" s="60"/>
      <c r="Q2" s="33"/>
    </row>
    <row customHeight="1" ht="18.75">
      <c r="A3" s="82">
        <f>"单位名称："&amp;"玉溪市林业和草原局"</f>
      </c>
      <c r="B3" s="37"/>
      <c r="C3" s="37"/>
      <c r="D3" s="37"/>
      <c r="E3" s="37"/>
      <c r="F3" s="37"/>
      <c r="G3" s="37"/>
      <c r="H3" s="37"/>
      <c r="I3" s="37"/>
      <c r="J3" s="37"/>
      <c r="O3" s="83"/>
      <c r="P3" s="83"/>
      <c r="Q3" s="84" t="s">
        <v>2</v>
      </c>
    </row>
    <row customHeight="1" ht="15.75">
      <c r="A4" s="71" t="s">
        <v>1217</v>
      </c>
      <c r="B4" s="85" t="s">
        <v>1218</v>
      </c>
      <c r="C4" s="85" t="s">
        <v>1219</v>
      </c>
      <c r="D4" s="85" t="s">
        <v>1220</v>
      </c>
      <c r="E4" s="85" t="s">
        <v>1221</v>
      </c>
      <c r="F4" s="85" t="s">
        <v>1222</v>
      </c>
      <c r="G4" s="86" t="s">
        <v>180</v>
      </c>
      <c r="H4" s="86"/>
      <c r="I4" s="86"/>
      <c r="J4" s="86"/>
      <c r="K4" s="87"/>
      <c r="L4" s="86"/>
      <c r="M4" s="86"/>
      <c r="N4" s="86"/>
      <c r="O4" s="88"/>
      <c r="P4" s="87"/>
      <c r="Q4" s="89"/>
    </row>
    <row customHeight="1" ht="17.25">
      <c r="A5" s="90"/>
      <c r="B5" s="91"/>
      <c r="C5" s="91"/>
      <c r="D5" s="91"/>
      <c r="E5" s="91"/>
      <c r="F5" s="91"/>
      <c r="G5" s="91" t="s">
        <v>30</v>
      </c>
      <c r="H5" s="91" t="s">
        <v>33</v>
      </c>
      <c r="I5" s="91" t="s">
        <v>1223</v>
      </c>
      <c r="J5" s="91" t="s">
        <v>1224</v>
      </c>
      <c r="K5" s="92" t="s">
        <v>1225</v>
      </c>
      <c r="L5" s="93" t="s">
        <v>1226</v>
      </c>
      <c r="M5" s="93"/>
      <c r="N5" s="93"/>
      <c r="O5" s="94"/>
      <c r="P5" s="95"/>
      <c r="Q5" s="96"/>
    </row>
    <row customHeight="1" ht="54">
      <c r="A6" s="97"/>
      <c r="B6" s="96"/>
      <c r="C6" s="96"/>
      <c r="D6" s="96"/>
      <c r="E6" s="96"/>
      <c r="F6" s="96"/>
      <c r="G6" s="96"/>
      <c r="H6" s="96" t="s">
        <v>32</v>
      </c>
      <c r="I6" s="96"/>
      <c r="J6" s="96"/>
      <c r="K6" s="98"/>
      <c r="L6" s="96" t="s">
        <v>32</v>
      </c>
      <c r="M6" s="96" t="s">
        <v>39</v>
      </c>
      <c r="N6" s="96" t="s">
        <v>187</v>
      </c>
      <c r="O6" s="99" t="s">
        <v>41</v>
      </c>
      <c r="P6" s="98" t="s">
        <v>42</v>
      </c>
      <c r="Q6" s="96" t="s">
        <v>43</v>
      </c>
    </row>
    <row customHeight="1" ht="15">
      <c r="A7" s="74">
        <v>1</v>
      </c>
      <c r="B7" s="100">
        <v>2</v>
      </c>
      <c r="C7" s="100">
        <v>3</v>
      </c>
      <c r="D7" s="100">
        <v>4</v>
      </c>
      <c r="E7" s="100">
        <v>5</v>
      </c>
      <c r="F7" s="100">
        <v>6</v>
      </c>
      <c r="G7" s="101">
        <v>7</v>
      </c>
      <c r="H7" s="101">
        <v>8</v>
      </c>
      <c r="I7" s="101">
        <v>9</v>
      </c>
      <c r="J7" s="101">
        <v>10</v>
      </c>
      <c r="K7" s="101">
        <v>11</v>
      </c>
      <c r="L7" s="101">
        <v>12</v>
      </c>
      <c r="M7" s="101">
        <v>13</v>
      </c>
      <c r="N7" s="101">
        <v>14</v>
      </c>
      <c r="O7" s="101">
        <v>15</v>
      </c>
      <c r="P7" s="101">
        <v>16</v>
      </c>
      <c r="Q7" s="101">
        <v>17</v>
      </c>
    </row>
    <row customHeight="1" ht="21">
      <c r="A8" s="102" t="s">
        <v>64</v>
      </c>
      <c r="B8" s="103"/>
      <c r="C8" s="103"/>
      <c r="D8" s="103"/>
      <c r="E8" s="104"/>
      <c r="F8" s="105">
        <v>1600</v>
      </c>
      <c r="G8" s="54">
        <v>17632</v>
      </c>
      <c r="H8" s="54">
        <v>17632</v>
      </c>
      <c r="I8" s="54"/>
      <c r="J8" s="54"/>
      <c r="K8" s="54"/>
      <c r="L8" s="54"/>
      <c r="M8" s="54"/>
      <c r="N8" s="54"/>
      <c r="O8" s="54"/>
      <c r="P8" s="54"/>
      <c r="Q8" s="54"/>
    </row>
    <row customHeight="1" ht="21">
      <c r="A9" s="106" t="s">
        <v>71</v>
      </c>
      <c r="B9" s="103"/>
      <c r="C9" s="103"/>
      <c r="D9" s="107"/>
      <c r="E9" s="108"/>
      <c r="F9" s="105"/>
      <c r="G9" s="54">
        <v>16032</v>
      </c>
      <c r="H9" s="54">
        <v>16032</v>
      </c>
      <c r="I9" s="54"/>
      <c r="J9" s="54"/>
      <c r="K9" s="54"/>
      <c r="L9" s="54"/>
      <c r="M9" s="54"/>
      <c r="N9" s="54"/>
      <c r="O9" s="54"/>
      <c r="P9" s="54"/>
      <c r="Q9" s="54"/>
    </row>
    <row customHeight="1" ht="21">
      <c r="A10" s="102">
        <f>"      "&amp;"一般公用经费"</f>
      </c>
      <c r="B10" s="103" t="s">
        <v>1227</v>
      </c>
      <c r="C10" s="103">
        <f>"A05040101"&amp;"  "&amp;"复印纸"</f>
      </c>
      <c r="D10" s="107" t="s">
        <v>1188</v>
      </c>
      <c r="E10" s="108">
        <v>1</v>
      </c>
      <c r="F10" s="75"/>
      <c r="G10" s="54">
        <v>16032</v>
      </c>
      <c r="H10" s="54">
        <v>16032</v>
      </c>
      <c r="I10" s="54"/>
      <c r="J10" s="54"/>
      <c r="K10" s="54"/>
      <c r="L10" s="54"/>
      <c r="M10" s="54"/>
      <c r="N10" s="54"/>
      <c r="O10" s="54"/>
      <c r="P10" s="54"/>
      <c r="Q10" s="54"/>
    </row>
    <row customHeight="1" ht="21">
      <c r="A11" s="106" t="s">
        <v>73</v>
      </c>
      <c r="B11" s="52"/>
      <c r="C11" s="52"/>
      <c r="D11" s="52"/>
      <c r="E11" s="52"/>
      <c r="F11" s="105">
        <v>1600</v>
      </c>
      <c r="G11" s="54">
        <v>1600</v>
      </c>
      <c r="H11" s="54">
        <v>1600</v>
      </c>
      <c r="I11" s="54"/>
      <c r="J11" s="54"/>
      <c r="K11" s="54"/>
      <c r="L11" s="54"/>
      <c r="M11" s="54"/>
      <c r="N11" s="54"/>
      <c r="O11" s="54"/>
      <c r="P11" s="54"/>
      <c r="Q11" s="54"/>
    </row>
    <row customHeight="1" ht="21">
      <c r="A12" s="102">
        <f>"      "&amp;"一般公用经费"</f>
      </c>
      <c r="B12" s="103" t="s">
        <v>1228</v>
      </c>
      <c r="C12" s="103">
        <f>"A05040101"&amp;"  "&amp;"复印纸"</f>
      </c>
      <c r="D12" s="107" t="s">
        <v>970</v>
      </c>
      <c r="E12" s="108">
        <v>10</v>
      </c>
      <c r="F12" s="75">
        <v>1600</v>
      </c>
      <c r="G12" s="54">
        <v>1600</v>
      </c>
      <c r="H12" s="54">
        <v>1600</v>
      </c>
      <c r="I12" s="54"/>
      <c r="J12" s="54"/>
      <c r="K12" s="54"/>
      <c r="L12" s="54"/>
      <c r="M12" s="54"/>
      <c r="N12" s="54"/>
      <c r="O12" s="54"/>
      <c r="P12" s="54"/>
      <c r="Q12" s="54"/>
    </row>
    <row customHeight="1" ht="21">
      <c r="A13" s="109" t="s">
        <v>589</v>
      </c>
      <c r="B13" s="110"/>
      <c r="C13" s="110"/>
      <c r="D13" s="110"/>
      <c r="E13" s="104"/>
      <c r="F13" s="105">
        <v>1600</v>
      </c>
      <c r="G13" s="54">
        <v>17632</v>
      </c>
      <c r="H13" s="54">
        <v>17632</v>
      </c>
      <c r="I13" s="54"/>
      <c r="J13" s="54"/>
      <c r="K13" s="54"/>
      <c r="L13" s="54"/>
      <c r="M13" s="54"/>
      <c r="N13" s="54"/>
      <c r="O13" s="54"/>
      <c r="P13" s="54"/>
      <c r="Q13" s="54"/>
    </row>
  </sheetData>
  <mergeCells count="17">
    <mergeCell ref="A13:E13"/>
    <mergeCell ref="H5:H6"/>
    <mergeCell ref="A2:Q2"/>
    <mergeCell ref="A4:A6"/>
    <mergeCell ref="B4:B6"/>
    <mergeCell ref="C4:C6"/>
    <mergeCell ref="D4:D6"/>
    <mergeCell ref="E4:E6"/>
    <mergeCell ref="G4:Q4"/>
    <mergeCell ref="I5:I6"/>
    <mergeCell ref="J5:J6"/>
    <mergeCell ref="A3:E3"/>
    <mergeCell ref="K5:K6"/>
    <mergeCell ref="G5:G6"/>
    <mergeCell ref="L5:Q5"/>
    <mergeCell ref="F4:F6"/>
    <mergeCell ref="A1:Q1"/>
  </mergeCells>
  <pageSetup paperSize="9" scale="0"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6550E8-3F78-CA28-CAF8-C72D45D00EF6}" mc:Ignorable="x14ac xr xr2 xr3">
  <sheetPr>
    <outlinePr summaryRight="0"/>
  </sheetPr>
  <dimension ref="A1:N10"/>
  <sheetViews>
    <sheetView topLeftCell="A1" showZeros="0" workbookViewId="0"/>
  </sheetViews>
  <sheetFormatPr defaultColWidth="9.140625" customHeight="1" defaultRowHeight="14.25"/>
  <cols>
    <col min="1" max="1" width="31.421875" customWidth="1"/>
    <col min="2" max="2" width="21.7109375" customWidth="1"/>
    <col min="3" max="3" width="26.7109375" customWidth="1"/>
    <col min="4" max="14" width="16.6015625" customWidth="1"/>
  </cols>
  <sheetData>
    <row customHeight="1" ht="13.5">
      <c r="A1" s="111" t="s">
        <v>1229</v>
      </c>
      <c r="B1" s="111"/>
      <c r="C1" s="111"/>
      <c r="D1" s="111"/>
      <c r="E1" s="111"/>
      <c r="F1" s="111"/>
      <c r="G1" s="111"/>
      <c r="H1" s="112"/>
      <c r="I1" s="111"/>
      <c r="J1" s="111"/>
      <c r="K1" s="111"/>
      <c r="L1" s="113"/>
      <c r="M1" s="112"/>
      <c r="N1" s="114"/>
    </row>
    <row customHeight="1" ht="27.75">
      <c r="A2" s="81" t="s">
        <v>1230</v>
      </c>
      <c r="B2" s="115"/>
      <c r="C2" s="115"/>
      <c r="D2" s="115"/>
      <c r="E2" s="115"/>
      <c r="F2" s="115"/>
      <c r="G2" s="115"/>
      <c r="H2" s="116"/>
      <c r="I2" s="115"/>
      <c r="J2" s="115"/>
      <c r="K2" s="115"/>
      <c r="L2" s="60"/>
      <c r="M2" s="116"/>
      <c r="N2" s="115"/>
    </row>
    <row customHeight="1" ht="18.75">
      <c r="A3" s="117">
        <f>"单位名称："&amp;"玉溪市林业和草原局"</f>
      </c>
      <c r="B3" s="70"/>
      <c r="C3" s="70"/>
      <c r="D3" s="70"/>
      <c r="E3" s="70"/>
      <c r="F3" s="70"/>
      <c r="G3" s="70"/>
      <c r="H3" s="118"/>
      <c r="I3" s="119"/>
      <c r="J3" s="119"/>
      <c r="K3" s="119"/>
      <c r="L3" s="83"/>
      <c r="M3" s="120"/>
      <c r="N3" s="121" t="s">
        <v>2</v>
      </c>
    </row>
    <row customHeight="1" ht="15.75">
      <c r="A4" s="122" t="s">
        <v>1217</v>
      </c>
      <c r="B4" s="123" t="s">
        <v>1231</v>
      </c>
      <c r="C4" s="123" t="s">
        <v>1232</v>
      </c>
      <c r="D4" s="124" t="s">
        <v>180</v>
      </c>
      <c r="E4" s="124"/>
      <c r="F4" s="124"/>
      <c r="G4" s="124"/>
      <c r="H4" s="125"/>
      <c r="I4" s="124"/>
      <c r="J4" s="124"/>
      <c r="K4" s="124"/>
      <c r="L4" s="126"/>
      <c r="M4" s="125"/>
      <c r="N4" s="127"/>
    </row>
    <row customHeight="1" ht="17.25">
      <c r="A5" s="128"/>
      <c r="B5" s="129"/>
      <c r="C5" s="129"/>
      <c r="D5" s="129" t="s">
        <v>30</v>
      </c>
      <c r="E5" s="129" t="s">
        <v>33</v>
      </c>
      <c r="F5" s="129" t="s">
        <v>1223</v>
      </c>
      <c r="G5" s="129" t="s">
        <v>1224</v>
      </c>
      <c r="H5" s="130" t="s">
        <v>1225</v>
      </c>
      <c r="I5" s="131" t="s">
        <v>1226</v>
      </c>
      <c r="J5" s="131"/>
      <c r="K5" s="131"/>
      <c r="L5" s="132"/>
      <c r="M5" s="133"/>
      <c r="N5" s="134"/>
    </row>
    <row customHeight="1" ht="54">
      <c r="A6" s="135"/>
      <c r="B6" s="134"/>
      <c r="C6" s="134"/>
      <c r="D6" s="134"/>
      <c r="E6" s="134"/>
      <c r="F6" s="134"/>
      <c r="G6" s="134"/>
      <c r="H6" s="136"/>
      <c r="I6" s="134" t="s">
        <v>32</v>
      </c>
      <c r="J6" s="134" t="s">
        <v>39</v>
      </c>
      <c r="K6" s="134" t="s">
        <v>187</v>
      </c>
      <c r="L6" s="137" t="s">
        <v>41</v>
      </c>
      <c r="M6" s="136" t="s">
        <v>42</v>
      </c>
      <c r="N6" s="134" t="s">
        <v>43</v>
      </c>
    </row>
    <row customHeight="1" ht="15">
      <c r="A7" s="135">
        <v>1</v>
      </c>
      <c r="B7" s="134">
        <v>2</v>
      </c>
      <c r="C7" s="134">
        <v>3</v>
      </c>
      <c r="D7" s="136">
        <v>4</v>
      </c>
      <c r="E7" s="136">
        <v>5</v>
      </c>
      <c r="F7" s="136">
        <v>6</v>
      </c>
      <c r="G7" s="136">
        <v>7</v>
      </c>
      <c r="H7" s="136">
        <v>8</v>
      </c>
      <c r="I7" s="136">
        <v>9</v>
      </c>
      <c r="J7" s="136">
        <v>10</v>
      </c>
      <c r="K7" s="136">
        <v>11</v>
      </c>
      <c r="L7" s="136">
        <v>12</v>
      </c>
      <c r="M7" s="136">
        <v>13</v>
      </c>
      <c r="N7" s="136">
        <v>14</v>
      </c>
    </row>
    <row customHeight="1" ht="21">
      <c r="A8" s="102"/>
      <c r="B8" s="103"/>
      <c r="C8" s="103"/>
      <c r="D8" s="54"/>
      <c r="E8" s="54"/>
      <c r="F8" s="54"/>
      <c r="G8" s="54"/>
      <c r="H8" s="54"/>
      <c r="I8" s="54"/>
      <c r="J8" s="54"/>
      <c r="K8" s="54"/>
      <c r="L8" s="54"/>
      <c r="M8" s="54"/>
      <c r="N8" s="54"/>
    </row>
    <row customHeight="1" ht="21">
      <c r="A9" s="102"/>
      <c r="B9" s="103"/>
      <c r="C9" s="103"/>
      <c r="D9" s="54"/>
      <c r="E9" s="54"/>
      <c r="F9" s="54"/>
      <c r="G9" s="54"/>
      <c r="H9" s="54"/>
      <c r="I9" s="54"/>
      <c r="J9" s="54"/>
      <c r="K9" s="54"/>
      <c r="L9" s="54"/>
      <c r="M9" s="54"/>
      <c r="N9" s="54"/>
    </row>
    <row customHeight="1" ht="21">
      <c r="A10" s="109" t="s">
        <v>589</v>
      </c>
      <c r="B10" s="110"/>
      <c r="C10" s="138"/>
      <c r="D10" s="54"/>
      <c r="E10" s="54"/>
      <c r="F10" s="54"/>
      <c r="G10" s="54"/>
      <c r="H10" s="54"/>
      <c r="I10" s="54"/>
      <c r="J10" s="54"/>
      <c r="K10" s="54"/>
      <c r="L10" s="54"/>
      <c r="M10" s="54"/>
      <c r="N10" s="54"/>
    </row>
  </sheetData>
  <mergeCells count="14">
    <mergeCell ref="A10:C10"/>
    <mergeCell ref="E5:E6"/>
    <mergeCell ref="A2:N2"/>
    <mergeCell ref="A4:A6"/>
    <mergeCell ref="B4:B6"/>
    <mergeCell ref="C4:C6"/>
    <mergeCell ref="D4:N4"/>
    <mergeCell ref="F5:F6"/>
    <mergeCell ref="G5:G6"/>
    <mergeCell ref="A3:C3"/>
    <mergeCell ref="H5:H6"/>
    <mergeCell ref="D5:D6"/>
    <mergeCell ref="I5:N5"/>
    <mergeCell ref="A1:N1"/>
  </mergeCells>
  <pageSetup paperSize="9" scale="0"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9CE17-FCF8-B028-DF58-C03D6C2806AD}" mc:Ignorable="x14ac xr xr2 xr3">
  <sheetPr>
    <outlinePr summaryRight="0"/>
  </sheetPr>
  <dimension ref="A1:N10"/>
  <sheetViews>
    <sheetView topLeftCell="A1" showZeros="0" workbookViewId="0"/>
  </sheetViews>
  <sheetFormatPr defaultColWidth="9.140625" customHeight="1" defaultRowHeight="14.25"/>
  <cols>
    <col min="1" max="1" width="76.2734375" customWidth="1"/>
    <col min="2" max="13" width="17.171875" customWidth="1"/>
    <col min="14" max="14" width="17.03125" customWidth="1"/>
  </cols>
  <sheetData>
    <row customHeight="1" ht="13.5">
      <c r="A1" s="79" t="s">
        <v>1233</v>
      </c>
      <c r="B1" s="79"/>
      <c r="C1" s="79"/>
      <c r="D1" s="79"/>
      <c r="E1" s="79"/>
      <c r="F1" s="79"/>
      <c r="G1" s="79"/>
      <c r="H1" s="79"/>
      <c r="I1" s="79"/>
      <c r="J1" s="79"/>
      <c r="K1" s="79"/>
      <c r="L1" s="79"/>
      <c r="M1" s="79"/>
      <c r="N1" s="80"/>
    </row>
    <row customHeight="1" ht="27.75">
      <c r="A2" s="81" t="s">
        <v>1234</v>
      </c>
      <c r="B2" s="33"/>
      <c r="C2" s="33"/>
      <c r="D2" s="33"/>
      <c r="E2" s="33"/>
      <c r="F2" s="33"/>
      <c r="G2" s="33"/>
      <c r="H2" s="33"/>
      <c r="I2" s="33"/>
      <c r="J2" s="33"/>
      <c r="K2" s="33"/>
      <c r="L2" s="33"/>
      <c r="M2" s="33"/>
      <c r="N2" s="33"/>
    </row>
    <row customHeight="1" ht="18">
      <c r="A3" s="117">
        <f>"单位名称："&amp;"玉溪市林业和草原局"</f>
      </c>
      <c r="B3" s="70"/>
      <c r="C3" s="70"/>
      <c r="D3" s="139"/>
      <c r="E3" s="119"/>
      <c r="F3" s="119"/>
      <c r="G3" s="119"/>
      <c r="H3" s="119"/>
      <c r="I3" s="119"/>
      <c r="N3" s="83" t="s">
        <v>2</v>
      </c>
    </row>
    <row customHeight="1" ht="19.5">
      <c r="A4" s="72" t="s">
        <v>1235</v>
      </c>
      <c r="B4" s="140" t="s">
        <v>180</v>
      </c>
      <c r="C4" s="141"/>
      <c r="D4" s="141"/>
      <c r="E4" s="140" t="s">
        <v>1236</v>
      </c>
      <c r="F4" s="141"/>
      <c r="G4" s="141"/>
      <c r="H4" s="141"/>
      <c r="I4" s="141"/>
      <c r="J4" s="141"/>
      <c r="K4" s="141"/>
      <c r="L4" s="141"/>
      <c r="M4" s="141"/>
      <c r="N4" s="141"/>
    </row>
    <row customHeight="1" ht="40.5">
      <c r="A5" s="74"/>
      <c r="B5" s="142" t="s">
        <v>30</v>
      </c>
      <c r="C5" s="71" t="s">
        <v>33</v>
      </c>
      <c r="D5" s="143" t="s">
        <v>1237</v>
      </c>
      <c r="E5" s="73" t="s">
        <v>1238</v>
      </c>
      <c r="F5" s="73" t="s">
        <v>1239</v>
      </c>
      <c r="G5" s="73" t="s">
        <v>1240</v>
      </c>
      <c r="H5" s="73" t="s">
        <v>1241</v>
      </c>
      <c r="I5" s="73" t="s">
        <v>1242</v>
      </c>
      <c r="J5" s="73" t="s">
        <v>1243</v>
      </c>
      <c r="K5" s="73" t="s">
        <v>1244</v>
      </c>
      <c r="L5" s="73" t="s">
        <v>1245</v>
      </c>
      <c r="M5" s="73" t="s">
        <v>1246</v>
      </c>
      <c r="N5" s="73" t="s">
        <v>1247</v>
      </c>
    </row>
    <row customHeight="1" ht="19.5">
      <c r="A6" s="73">
        <v>1</v>
      </c>
      <c r="B6" s="73">
        <v>2</v>
      </c>
      <c r="C6" s="73">
        <v>3</v>
      </c>
      <c r="D6" s="140">
        <v>4</v>
      </c>
      <c r="E6" s="73">
        <v>5</v>
      </c>
      <c r="F6" s="73">
        <v>6</v>
      </c>
      <c r="G6" s="73">
        <v>7</v>
      </c>
      <c r="H6" s="140">
        <v>8</v>
      </c>
      <c r="I6" s="73">
        <v>9</v>
      </c>
      <c r="J6" s="73">
        <v>10</v>
      </c>
      <c r="K6" s="73">
        <v>11</v>
      </c>
      <c r="L6" s="140">
        <v>12</v>
      </c>
      <c r="M6" s="73">
        <v>13</v>
      </c>
      <c r="N6" s="73">
        <v>14</v>
      </c>
    </row>
    <row customHeight="1" ht="20.25">
      <c r="A7" s="67" t="s">
        <v>64</v>
      </c>
      <c r="B7" s="54">
        <v>1120600</v>
      </c>
      <c r="C7" s="54">
        <v>1120600</v>
      </c>
      <c r="D7" s="54"/>
      <c r="E7" s="54">
        <v>65590</v>
      </c>
      <c r="F7" s="54">
        <v>44280</v>
      </c>
      <c r="G7" s="54">
        <v>35660</v>
      </c>
      <c r="H7" s="54">
        <v>51160</v>
      </c>
      <c r="I7" s="54">
        <v>65530</v>
      </c>
      <c r="J7" s="54">
        <v>126010</v>
      </c>
      <c r="K7" s="54">
        <v>177350</v>
      </c>
      <c r="L7" s="54">
        <v>357730</v>
      </c>
      <c r="M7" s="54">
        <v>197290</v>
      </c>
      <c r="N7" s="54"/>
    </row>
    <row customHeight="1" ht="20.25">
      <c r="A8" s="67" t="s">
        <v>64</v>
      </c>
      <c r="B8" s="54">
        <v>1120600</v>
      </c>
      <c r="C8" s="54">
        <v>1120600</v>
      </c>
      <c r="D8" s="54"/>
      <c r="E8" s="54">
        <v>65590</v>
      </c>
      <c r="F8" s="54">
        <v>44280</v>
      </c>
      <c r="G8" s="54">
        <v>35660</v>
      </c>
      <c r="H8" s="54">
        <v>51160</v>
      </c>
      <c r="I8" s="54">
        <v>65530</v>
      </c>
      <c r="J8" s="54">
        <v>126010</v>
      </c>
      <c r="K8" s="54">
        <v>177350</v>
      </c>
      <c r="L8" s="54">
        <v>357730</v>
      </c>
      <c r="M8" s="54">
        <v>197290</v>
      </c>
      <c r="N8" s="54"/>
    </row>
    <row customHeight="1" ht="20.25">
      <c r="A9" s="67">
        <f>"      "&amp;"玉溪市森林防火“三.三”制专项经费"</f>
      </c>
      <c r="B9" s="54">
        <v>1120600</v>
      </c>
      <c r="C9" s="54">
        <v>1120600</v>
      </c>
      <c r="D9" s="54"/>
      <c r="E9" s="54">
        <v>65590</v>
      </c>
      <c r="F9" s="54">
        <v>44280</v>
      </c>
      <c r="G9" s="54">
        <v>35660</v>
      </c>
      <c r="H9" s="54">
        <v>51160</v>
      </c>
      <c r="I9" s="54">
        <v>65530</v>
      </c>
      <c r="J9" s="54">
        <v>126010</v>
      </c>
      <c r="K9" s="54">
        <v>177350</v>
      </c>
      <c r="L9" s="54">
        <v>357730</v>
      </c>
      <c r="M9" s="54">
        <v>197290</v>
      </c>
      <c r="N9" s="54"/>
    </row>
    <row customHeight="1" ht="20.25">
      <c r="A10" s="64" t="s">
        <v>30</v>
      </c>
      <c r="B10" s="54">
        <v>1120600</v>
      </c>
      <c r="C10" s="54">
        <v>1120600</v>
      </c>
      <c r="D10" s="54"/>
      <c r="E10" s="54">
        <v>65590</v>
      </c>
      <c r="F10" s="54">
        <v>44280</v>
      </c>
      <c r="G10" s="54">
        <v>35660</v>
      </c>
      <c r="H10" s="54">
        <v>51160</v>
      </c>
      <c r="I10" s="54">
        <v>65530</v>
      </c>
      <c r="J10" s="54">
        <v>126010</v>
      </c>
      <c r="K10" s="54">
        <v>177350</v>
      </c>
      <c r="L10" s="54">
        <v>357730</v>
      </c>
      <c r="M10" s="54">
        <v>197290</v>
      </c>
      <c r="N10" s="54"/>
    </row>
  </sheetData>
  <mergeCells count="6">
    <mergeCell ref="A2:N2"/>
    <mergeCell ref="A4:A5"/>
    <mergeCell ref="B4:D4"/>
    <mergeCell ref="E4:N4"/>
    <mergeCell ref="A3:I3"/>
    <mergeCell ref="A1:N1"/>
  </mergeCells>
  <pageSetup paperSize="9" scale="0"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B0D05-76C8-8886-771B-92A834692E18}" mc:Ignorable="x14ac xr xr2 xr3">
  <sheetPr>
    <outlinePr summaryRight="0"/>
  </sheetPr>
  <dimension ref="A1:J22"/>
  <sheetViews>
    <sheetView topLeftCell="A1" showZeros="0" workbookViewId="0"/>
  </sheetViews>
  <sheetFormatPr defaultColWidth="9.140625" customHeight="1" defaultRowHeight="12"/>
  <cols>
    <col min="1" max="1" width="34.28125" customWidth="1"/>
    <col min="2" max="2" width="29.00390625" customWidth="1"/>
    <col min="3" max="3" width="17.171875" customWidth="1"/>
    <col min="4" max="4" width="21.03125" customWidth="1"/>
    <col min="5" max="5" width="23.57421875" customWidth="1"/>
    <col min="6" max="6" width="11.28125" customWidth="1"/>
    <col min="7" max="7" width="10.3125" customWidth="1"/>
    <col min="8" max="8" width="9.3125" customWidth="1"/>
    <col min="9" max="9" width="13.421875" customWidth="1"/>
    <col min="10" max="10" width="27.453125" customWidth="1"/>
  </cols>
  <sheetData>
    <row customHeight="1" ht="12">
      <c r="A1" s="79" t="s">
        <v>1248</v>
      </c>
      <c r="B1" s="79"/>
      <c r="C1" s="79"/>
      <c r="D1" s="79"/>
      <c r="E1" s="79"/>
      <c r="F1" s="79"/>
      <c r="G1" s="79"/>
      <c r="H1" s="79"/>
      <c r="I1" s="79"/>
      <c r="J1" s="80"/>
    </row>
    <row customHeight="1" ht="28.5">
      <c r="A2" s="144" t="s">
        <v>1249</v>
      </c>
      <c r="B2" s="145"/>
      <c r="C2" s="145"/>
      <c r="D2" s="145"/>
      <c r="E2" s="145"/>
      <c r="F2" s="146"/>
      <c r="G2" s="145"/>
      <c r="H2" s="146"/>
      <c r="I2" s="146"/>
      <c r="J2" s="145"/>
    </row>
    <row customHeight="1" ht="15">
      <c r="A3" s="34">
        <f>"单位名称："&amp;"玉溪市林业和草原局"</f>
      </c>
    </row>
    <row customHeight="1" ht="14.25">
      <c r="A4" s="61" t="s">
        <v>592</v>
      </c>
      <c r="B4" s="61" t="s">
        <v>593</v>
      </c>
      <c r="C4" s="61" t="s">
        <v>594</v>
      </c>
      <c r="D4" s="61" t="s">
        <v>595</v>
      </c>
      <c r="E4" s="61" t="s">
        <v>596</v>
      </c>
      <c r="F4" s="62" t="s">
        <v>597</v>
      </c>
      <c r="G4" s="61" t="s">
        <v>598</v>
      </c>
      <c r="H4" s="62" t="s">
        <v>599</v>
      </c>
      <c r="I4" s="62" t="s">
        <v>600</v>
      </c>
      <c r="J4" s="61" t="s">
        <v>601</v>
      </c>
    </row>
    <row customHeight="1" ht="14.25">
      <c r="A5" s="61">
        <v>1</v>
      </c>
      <c r="B5" s="61">
        <v>2</v>
      </c>
      <c r="C5" s="61">
        <v>3</v>
      </c>
      <c r="D5" s="61">
        <v>4</v>
      </c>
      <c r="E5" s="61">
        <v>5</v>
      </c>
      <c r="F5" s="62">
        <v>6</v>
      </c>
      <c r="G5" s="61">
        <v>7</v>
      </c>
      <c r="H5" s="62">
        <v>8</v>
      </c>
      <c r="I5" s="62">
        <v>9</v>
      </c>
      <c r="J5" s="61">
        <v>10</v>
      </c>
    </row>
    <row customHeight="1" ht="15">
      <c r="A6" s="52" t="s">
        <v>64</v>
      </c>
      <c r="B6" s="63"/>
      <c r="C6" s="63"/>
      <c r="D6" s="63"/>
      <c r="E6" s="64"/>
      <c r="F6" s="65"/>
      <c r="G6" s="64"/>
      <c r="H6" s="65"/>
      <c r="I6" s="65"/>
      <c r="J6" s="64"/>
    </row>
    <row customHeight="1" ht="33.75">
      <c r="A7" s="66" t="s">
        <v>64</v>
      </c>
      <c r="B7" s="52"/>
      <c r="C7" s="52"/>
      <c r="D7" s="52"/>
      <c r="E7" s="52"/>
      <c r="F7" s="52"/>
      <c r="G7" s="67"/>
      <c r="H7" s="52"/>
      <c r="I7" s="52"/>
      <c r="J7" s="52"/>
    </row>
    <row customHeight="1" ht="33.75">
      <c r="A8" s="52" t="s">
        <v>501</v>
      </c>
      <c r="B8" s="52" t="s">
        <v>811</v>
      </c>
      <c r="C8" s="52" t="s">
        <v>603</v>
      </c>
      <c r="D8" s="52" t="s">
        <v>604</v>
      </c>
      <c r="E8" s="52" t="s">
        <v>812</v>
      </c>
      <c r="F8" s="52" t="s">
        <v>613</v>
      </c>
      <c r="G8" s="67" t="s">
        <v>52</v>
      </c>
      <c r="H8" s="52" t="s">
        <v>813</v>
      </c>
      <c r="I8" s="52" t="s">
        <v>609</v>
      </c>
      <c r="J8" s="52" t="s">
        <v>814</v>
      </c>
    </row>
    <row customHeight="1" ht="33.75">
      <c r="A9" s="52" t="s">
        <v>501</v>
      </c>
      <c r="B9" s="52" t="s">
        <v>811</v>
      </c>
      <c r="C9" s="52" t="s">
        <v>603</v>
      </c>
      <c r="D9" s="52" t="s">
        <v>604</v>
      </c>
      <c r="E9" s="52" t="s">
        <v>815</v>
      </c>
      <c r="F9" s="52" t="s">
        <v>606</v>
      </c>
      <c r="G9" s="67" t="s">
        <v>816</v>
      </c>
      <c r="H9" s="52" t="s">
        <v>653</v>
      </c>
      <c r="I9" s="52" t="s">
        <v>609</v>
      </c>
      <c r="J9" s="52" t="s">
        <v>817</v>
      </c>
    </row>
    <row customHeight="1" ht="33.75">
      <c r="A10" s="52" t="s">
        <v>501</v>
      </c>
      <c r="B10" s="52" t="s">
        <v>811</v>
      </c>
      <c r="C10" s="52" t="s">
        <v>603</v>
      </c>
      <c r="D10" s="52" t="s">
        <v>611</v>
      </c>
      <c r="E10" s="52" t="s">
        <v>818</v>
      </c>
      <c r="F10" s="52" t="s">
        <v>613</v>
      </c>
      <c r="G10" s="67" t="s">
        <v>647</v>
      </c>
      <c r="H10" s="52" t="s">
        <v>615</v>
      </c>
      <c r="I10" s="52" t="s">
        <v>609</v>
      </c>
      <c r="J10" s="52" t="s">
        <v>819</v>
      </c>
    </row>
    <row customHeight="1" ht="33.75">
      <c r="A11" s="52" t="s">
        <v>501</v>
      </c>
      <c r="B11" s="52" t="s">
        <v>811</v>
      </c>
      <c r="C11" s="52" t="s">
        <v>603</v>
      </c>
      <c r="D11" s="52" t="s">
        <v>617</v>
      </c>
      <c r="E11" s="52" t="s">
        <v>820</v>
      </c>
      <c r="F11" s="52" t="s">
        <v>606</v>
      </c>
      <c r="G11" s="67" t="s">
        <v>619</v>
      </c>
      <c r="H11" s="52" t="s">
        <v>615</v>
      </c>
      <c r="I11" s="52" t="s">
        <v>609</v>
      </c>
      <c r="J11" s="52" t="s">
        <v>821</v>
      </c>
    </row>
    <row customHeight="1" ht="33.75">
      <c r="A12" s="52" t="s">
        <v>501</v>
      </c>
      <c r="B12" s="52" t="s">
        <v>811</v>
      </c>
      <c r="C12" s="52" t="s">
        <v>621</v>
      </c>
      <c r="D12" s="52" t="s">
        <v>708</v>
      </c>
      <c r="E12" s="52" t="s">
        <v>822</v>
      </c>
      <c r="F12" s="52" t="s">
        <v>613</v>
      </c>
      <c r="G12" s="67" t="s">
        <v>643</v>
      </c>
      <c r="H12" s="52" t="s">
        <v>615</v>
      </c>
      <c r="I12" s="52" t="s">
        <v>609</v>
      </c>
      <c r="J12" s="52" t="s">
        <v>823</v>
      </c>
    </row>
    <row customHeight="1" ht="33.75">
      <c r="A13" s="52" t="s">
        <v>501</v>
      </c>
      <c r="B13" s="52" t="s">
        <v>811</v>
      </c>
      <c r="C13" s="52" t="s">
        <v>621</v>
      </c>
      <c r="D13" s="52" t="s">
        <v>622</v>
      </c>
      <c r="E13" s="52" t="s">
        <v>824</v>
      </c>
      <c r="F13" s="52" t="s">
        <v>652</v>
      </c>
      <c r="G13" s="67" t="s">
        <v>683</v>
      </c>
      <c r="H13" s="52" t="s">
        <v>615</v>
      </c>
      <c r="I13" s="52" t="s">
        <v>609</v>
      </c>
      <c r="J13" s="52" t="s">
        <v>825</v>
      </c>
    </row>
    <row customHeight="1" ht="33.75">
      <c r="A14" s="52" t="s">
        <v>501</v>
      </c>
      <c r="B14" s="52" t="s">
        <v>811</v>
      </c>
      <c r="C14" s="52" t="s">
        <v>621</v>
      </c>
      <c r="D14" s="52" t="s">
        <v>627</v>
      </c>
      <c r="E14" s="52" t="s">
        <v>826</v>
      </c>
      <c r="F14" s="52" t="s">
        <v>613</v>
      </c>
      <c r="G14" s="67" t="s">
        <v>669</v>
      </c>
      <c r="H14" s="52" t="s">
        <v>615</v>
      </c>
      <c r="I14" s="52" t="s">
        <v>609</v>
      </c>
      <c r="J14" s="52" t="s">
        <v>827</v>
      </c>
    </row>
    <row customHeight="1" ht="33.75">
      <c r="A15" s="52" t="s">
        <v>501</v>
      </c>
      <c r="B15" s="52" t="s">
        <v>811</v>
      </c>
      <c r="C15" s="52" t="s">
        <v>630</v>
      </c>
      <c r="D15" s="52" t="s">
        <v>631</v>
      </c>
      <c r="E15" s="52" t="s">
        <v>632</v>
      </c>
      <c r="F15" s="52" t="s">
        <v>613</v>
      </c>
      <c r="G15" s="67" t="s">
        <v>669</v>
      </c>
      <c r="H15" s="52" t="s">
        <v>615</v>
      </c>
      <c r="I15" s="52" t="s">
        <v>609</v>
      </c>
      <c r="J15" s="52" t="s">
        <v>828</v>
      </c>
    </row>
    <row customHeight="1" ht="33.75">
      <c r="A16" s="52" t="s">
        <v>501</v>
      </c>
      <c r="B16" s="52" t="s">
        <v>811</v>
      </c>
      <c r="C16" s="52" t="s">
        <v>649</v>
      </c>
      <c r="D16" s="52" t="s">
        <v>650</v>
      </c>
      <c r="E16" s="52" t="s">
        <v>829</v>
      </c>
      <c r="F16" s="52" t="s">
        <v>652</v>
      </c>
      <c r="G16" s="67" t="s">
        <v>830</v>
      </c>
      <c r="H16" s="52" t="s">
        <v>657</v>
      </c>
      <c r="I16" s="52" t="s">
        <v>609</v>
      </c>
      <c r="J16" s="52" t="s">
        <v>831</v>
      </c>
    </row>
    <row customHeight="1" ht="33.75">
      <c r="A17" s="52" t="s">
        <v>518</v>
      </c>
      <c r="B17" s="52" t="s">
        <v>832</v>
      </c>
      <c r="C17" s="52" t="s">
        <v>603</v>
      </c>
      <c r="D17" s="52" t="s">
        <v>604</v>
      </c>
      <c r="E17" s="52" t="s">
        <v>833</v>
      </c>
      <c r="F17" s="52" t="s">
        <v>606</v>
      </c>
      <c r="G17" s="67" t="s">
        <v>61</v>
      </c>
      <c r="H17" s="52" t="s">
        <v>834</v>
      </c>
      <c r="I17" s="52" t="s">
        <v>609</v>
      </c>
      <c r="J17" s="52" t="s">
        <v>835</v>
      </c>
    </row>
    <row customHeight="1" ht="33.75">
      <c r="A18" s="52" t="s">
        <v>518</v>
      </c>
      <c r="B18" s="52" t="s">
        <v>832</v>
      </c>
      <c r="C18" s="52" t="s">
        <v>603</v>
      </c>
      <c r="D18" s="52" t="s">
        <v>611</v>
      </c>
      <c r="E18" s="52" t="s">
        <v>836</v>
      </c>
      <c r="F18" s="52" t="s">
        <v>606</v>
      </c>
      <c r="G18" s="67" t="s">
        <v>647</v>
      </c>
      <c r="H18" s="52" t="s">
        <v>615</v>
      </c>
      <c r="I18" s="52" t="s">
        <v>609</v>
      </c>
      <c r="J18" s="52" t="s">
        <v>837</v>
      </c>
    </row>
    <row customHeight="1" ht="33.75">
      <c r="A19" s="52" t="s">
        <v>518</v>
      </c>
      <c r="B19" s="52" t="s">
        <v>832</v>
      </c>
      <c r="C19" s="52" t="s">
        <v>603</v>
      </c>
      <c r="D19" s="52" t="s">
        <v>617</v>
      </c>
      <c r="E19" s="52" t="s">
        <v>838</v>
      </c>
      <c r="F19" s="52" t="s">
        <v>606</v>
      </c>
      <c r="G19" s="67" t="s">
        <v>624</v>
      </c>
      <c r="H19" s="52"/>
      <c r="I19" s="52" t="s">
        <v>625</v>
      </c>
      <c r="J19" s="52" t="s">
        <v>838</v>
      </c>
    </row>
    <row customHeight="1" ht="33.75">
      <c r="A20" s="52" t="s">
        <v>518</v>
      </c>
      <c r="B20" s="52" t="s">
        <v>832</v>
      </c>
      <c r="C20" s="52" t="s">
        <v>621</v>
      </c>
      <c r="D20" s="52" t="s">
        <v>708</v>
      </c>
      <c r="E20" s="52" t="s">
        <v>839</v>
      </c>
      <c r="F20" s="52" t="s">
        <v>606</v>
      </c>
      <c r="G20" s="67" t="s">
        <v>624</v>
      </c>
      <c r="H20" s="52"/>
      <c r="I20" s="52" t="s">
        <v>625</v>
      </c>
      <c r="J20" s="52" t="s">
        <v>840</v>
      </c>
    </row>
    <row customHeight="1" ht="33.75">
      <c r="A21" s="52" t="s">
        <v>518</v>
      </c>
      <c r="B21" s="52" t="s">
        <v>832</v>
      </c>
      <c r="C21" s="52" t="s">
        <v>621</v>
      </c>
      <c r="D21" s="52" t="s">
        <v>627</v>
      </c>
      <c r="E21" s="52" t="s">
        <v>841</v>
      </c>
      <c r="F21" s="52" t="s">
        <v>606</v>
      </c>
      <c r="G21" s="67" t="s">
        <v>624</v>
      </c>
      <c r="H21" s="52"/>
      <c r="I21" s="52" t="s">
        <v>625</v>
      </c>
      <c r="J21" s="52" t="s">
        <v>842</v>
      </c>
    </row>
    <row customHeight="1" ht="33.75">
      <c r="A22" s="52" t="s">
        <v>518</v>
      </c>
      <c r="B22" s="52" t="s">
        <v>832</v>
      </c>
      <c r="C22" s="52" t="s">
        <v>630</v>
      </c>
      <c r="D22" s="52" t="s">
        <v>631</v>
      </c>
      <c r="E22" s="52" t="s">
        <v>843</v>
      </c>
      <c r="F22" s="52" t="s">
        <v>613</v>
      </c>
      <c r="G22" s="67" t="s">
        <v>669</v>
      </c>
      <c r="H22" s="52" t="s">
        <v>615</v>
      </c>
      <c r="I22" s="52" t="s">
        <v>609</v>
      </c>
      <c r="J22" s="52" t="s">
        <v>843</v>
      </c>
    </row>
  </sheetData>
  <mergeCells count="7">
    <mergeCell ref="A2:J2"/>
    <mergeCell ref="A3:H3"/>
    <mergeCell ref="A1:J1"/>
    <mergeCell ref="A8:A16"/>
    <mergeCell ref="B8:B16"/>
    <mergeCell ref="A17:A22"/>
    <mergeCell ref="B17:B22"/>
  </mergeCells>
  <pageSetup paperSize="9" scale="0"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9D0838-64D8-8832-9B98-A90410561448}" mc:Ignorable="x14ac xr xr2 xr3">
  <sheetPr>
    <outlinePr summaryRight="0"/>
  </sheetPr>
  <dimension ref="A1:H18"/>
  <sheetViews>
    <sheetView topLeftCell="A1" showZeros="0" workbookViewId="0"/>
  </sheetViews>
  <sheetFormatPr defaultColWidth="8.8515625" customHeight="1" defaultRowHeight="15"/>
  <cols>
    <col min="1" max="1" width="36.03125" customWidth="1"/>
    <col min="2" max="2" width="19.7421875" customWidth="1"/>
    <col min="3" max="3" width="33.3125" customWidth="1"/>
    <col min="4" max="4" width="34.7421875" customWidth="1"/>
    <col min="5" max="6" width="8.98046875" customWidth="1"/>
    <col min="7" max="8" width="15.1328125" customWidth="1"/>
  </cols>
  <sheetData>
    <row customHeight="1" ht="18.75">
      <c r="A1" s="147" t="s">
        <v>1250</v>
      </c>
      <c r="B1" s="147"/>
      <c r="C1" s="147"/>
      <c r="D1" s="147"/>
      <c r="E1" s="147"/>
      <c r="F1" s="147"/>
      <c r="G1" s="147"/>
      <c r="H1" s="147" t="s">
        <v>1250</v>
      </c>
    </row>
    <row customHeight="1" ht="28.5">
      <c r="A2" s="148" t="s">
        <v>1251</v>
      </c>
      <c r="B2" s="148"/>
      <c r="C2" s="148"/>
      <c r="D2" s="148"/>
      <c r="E2" s="148"/>
      <c r="F2" s="148"/>
      <c r="G2" s="148"/>
      <c r="H2" s="148"/>
    </row>
    <row customHeight="1" ht="18.75">
      <c r="A3" s="149">
        <f>"单位名称："&amp;"玉溪市林业和草原局"</f>
      </c>
      <c r="B3" s="149"/>
      <c r="C3" s="149"/>
      <c r="D3" s="149"/>
      <c r="E3" s="149"/>
      <c r="F3" s="149"/>
      <c r="G3" s="149"/>
      <c r="H3" s="149"/>
    </row>
    <row customHeight="1" ht="18.75">
      <c r="A4" s="27" t="s">
        <v>173</v>
      </c>
      <c r="B4" s="27" t="s">
        <v>1252</v>
      </c>
      <c r="C4" s="27" t="s">
        <v>1253</v>
      </c>
      <c r="D4" s="27" t="s">
        <v>1254</v>
      </c>
      <c r="E4" s="27" t="s">
        <v>1255</v>
      </c>
      <c r="F4" s="27" t="s">
        <v>1256</v>
      </c>
      <c r="G4" s="27"/>
      <c r="H4" s="27"/>
    </row>
    <row customHeight="1" ht="18.75">
      <c r="A5" s="27"/>
      <c r="B5" s="27"/>
      <c r="C5" s="27"/>
      <c r="D5" s="27"/>
      <c r="E5" s="27"/>
      <c r="F5" s="27" t="s">
        <v>1221</v>
      </c>
      <c r="G5" s="27" t="s">
        <v>1257</v>
      </c>
      <c r="H5" s="27" t="s">
        <v>1258</v>
      </c>
    </row>
    <row customHeight="1" ht="18.75">
      <c r="A6" s="150" t="s">
        <v>44</v>
      </c>
      <c r="B6" s="150" t="s">
        <v>45</v>
      </c>
      <c r="C6" s="150" t="s">
        <v>46</v>
      </c>
      <c r="D6" s="150" t="s">
        <v>47</v>
      </c>
      <c r="E6" s="150" t="s">
        <v>48</v>
      </c>
      <c r="F6" s="150" t="s">
        <v>49</v>
      </c>
      <c r="G6" s="150" t="s">
        <v>50</v>
      </c>
      <c r="H6" s="150" t="s">
        <v>51</v>
      </c>
    </row>
    <row customHeight="1" ht="18">
      <c r="A7" s="17" t="s">
        <v>64</v>
      </c>
      <c r="B7" s="17"/>
      <c r="C7" s="17"/>
      <c r="D7" s="17"/>
      <c r="E7" s="151"/>
      <c r="F7" s="152">
        <v>131</v>
      </c>
      <c r="G7" s="23">
        <v>21015</v>
      </c>
      <c r="H7" s="23">
        <v>243065</v>
      </c>
    </row>
    <row customHeight="1" ht="18">
      <c r="A8" s="153" t="s">
        <v>69</v>
      </c>
      <c r="B8" s="17" t="s">
        <v>1259</v>
      </c>
      <c r="C8" s="17" t="s">
        <v>1260</v>
      </c>
      <c r="D8" s="17" t="s">
        <v>1261</v>
      </c>
      <c r="E8" s="151" t="s">
        <v>640</v>
      </c>
      <c r="F8" s="152">
        <v>3</v>
      </c>
      <c r="G8" s="23">
        <v>2000</v>
      </c>
      <c r="H8" s="23">
        <v>6000</v>
      </c>
    </row>
    <row customHeight="1" ht="18">
      <c r="A9" s="153" t="s">
        <v>71</v>
      </c>
      <c r="B9" s="17" t="s">
        <v>1262</v>
      </c>
      <c r="C9" s="17" t="s">
        <v>1263</v>
      </c>
      <c r="D9" s="17" t="s">
        <v>1264</v>
      </c>
      <c r="E9" s="151" t="s">
        <v>960</v>
      </c>
      <c r="F9" s="152">
        <v>2</v>
      </c>
      <c r="G9" s="23">
        <v>1800</v>
      </c>
      <c r="H9" s="23">
        <v>3600</v>
      </c>
    </row>
    <row customHeight="1" ht="18">
      <c r="A10" s="153" t="s">
        <v>73</v>
      </c>
      <c r="B10" s="17" t="s">
        <v>1262</v>
      </c>
      <c r="C10" s="17" t="s">
        <v>1265</v>
      </c>
      <c r="D10" s="17" t="s">
        <v>1266</v>
      </c>
      <c r="E10" s="151" t="s">
        <v>960</v>
      </c>
      <c r="F10" s="152">
        <v>2</v>
      </c>
      <c r="G10" s="23">
        <v>3000</v>
      </c>
      <c r="H10" s="23">
        <v>6000</v>
      </c>
    </row>
    <row customHeight="1" ht="18">
      <c r="A11" s="153" t="s">
        <v>73</v>
      </c>
      <c r="B11" s="17" t="s">
        <v>1262</v>
      </c>
      <c r="C11" s="17" t="s">
        <v>1267</v>
      </c>
      <c r="D11" s="17" t="s">
        <v>966</v>
      </c>
      <c r="E11" s="151" t="s">
        <v>960</v>
      </c>
      <c r="F11" s="152">
        <v>1</v>
      </c>
      <c r="G11" s="23">
        <v>6000</v>
      </c>
      <c r="H11" s="23">
        <v>6000</v>
      </c>
    </row>
    <row customHeight="1" ht="18">
      <c r="A12" s="153" t="s">
        <v>73</v>
      </c>
      <c r="B12" s="17" t="s">
        <v>1262</v>
      </c>
      <c r="C12" s="17" t="s">
        <v>1268</v>
      </c>
      <c r="D12" s="17" t="s">
        <v>962</v>
      </c>
      <c r="E12" s="151" t="s">
        <v>960</v>
      </c>
      <c r="F12" s="152">
        <v>1</v>
      </c>
      <c r="G12" s="23">
        <v>1000</v>
      </c>
      <c r="H12" s="23">
        <v>1000</v>
      </c>
    </row>
    <row customHeight="1" ht="18">
      <c r="A13" s="153" t="s">
        <v>73</v>
      </c>
      <c r="B13" s="17" t="s">
        <v>1262</v>
      </c>
      <c r="C13" s="17" t="s">
        <v>1269</v>
      </c>
      <c r="D13" s="17" t="s">
        <v>1270</v>
      </c>
      <c r="E13" s="151" t="s">
        <v>953</v>
      </c>
      <c r="F13" s="152">
        <v>4</v>
      </c>
      <c r="G13" s="23">
        <v>650</v>
      </c>
      <c r="H13" s="23">
        <v>2600</v>
      </c>
    </row>
    <row customHeight="1" ht="18">
      <c r="A14" s="153" t="s">
        <v>73</v>
      </c>
      <c r="B14" s="17" t="s">
        <v>1262</v>
      </c>
      <c r="C14" s="17" t="s">
        <v>1271</v>
      </c>
      <c r="D14" s="17" t="s">
        <v>1272</v>
      </c>
      <c r="E14" s="151" t="s">
        <v>1013</v>
      </c>
      <c r="F14" s="152">
        <v>9</v>
      </c>
      <c r="G14" s="23">
        <v>455</v>
      </c>
      <c r="H14" s="23">
        <v>4095</v>
      </c>
    </row>
    <row customHeight="1" ht="18">
      <c r="A15" s="153" t="s">
        <v>73</v>
      </c>
      <c r="B15" s="17" t="s">
        <v>1262</v>
      </c>
      <c r="C15" s="17" t="s">
        <v>1273</v>
      </c>
      <c r="D15" s="17" t="s">
        <v>1274</v>
      </c>
      <c r="E15" s="151" t="s">
        <v>1013</v>
      </c>
      <c r="F15" s="152">
        <v>7</v>
      </c>
      <c r="G15" s="23">
        <v>1110</v>
      </c>
      <c r="H15" s="23">
        <v>7770</v>
      </c>
    </row>
    <row customHeight="1" ht="18">
      <c r="A16" s="153" t="s">
        <v>73</v>
      </c>
      <c r="B16" s="17" t="s">
        <v>1262</v>
      </c>
      <c r="C16" s="17" t="s">
        <v>1265</v>
      </c>
      <c r="D16" s="17" t="s">
        <v>1266</v>
      </c>
      <c r="E16" s="151" t="s">
        <v>960</v>
      </c>
      <c r="F16" s="152">
        <v>2</v>
      </c>
      <c r="G16" s="23">
        <v>3000</v>
      </c>
      <c r="H16" s="23">
        <v>6000</v>
      </c>
    </row>
    <row customHeight="1" ht="18">
      <c r="A17" s="153" t="s">
        <v>75</v>
      </c>
      <c r="B17" s="17" t="s">
        <v>1262</v>
      </c>
      <c r="C17" s="17" t="s">
        <v>1275</v>
      </c>
      <c r="D17" s="17" t="s">
        <v>1276</v>
      </c>
      <c r="E17" s="151" t="s">
        <v>960</v>
      </c>
      <c r="F17" s="152">
        <v>100</v>
      </c>
      <c r="G17" s="23">
        <v>2000</v>
      </c>
      <c r="H17" s="23">
        <v>200000</v>
      </c>
    </row>
    <row customHeight="1" ht="18">
      <c r="A18" s="151" t="s">
        <v>30</v>
      </c>
      <c r="B18" s="151"/>
      <c r="C18" s="151"/>
      <c r="D18" s="151"/>
      <c r="E18" s="151"/>
      <c r="F18" s="152">
        <v>131</v>
      </c>
      <c r="G18" s="23"/>
      <c r="H18" s="23">
        <v>243065</v>
      </c>
    </row>
  </sheetData>
  <mergeCells count="10">
    <mergeCell ref="A2:H2"/>
    <mergeCell ref="A4:A5"/>
    <mergeCell ref="B4:B5"/>
    <mergeCell ref="C4:C5"/>
    <mergeCell ref="D4:D5"/>
    <mergeCell ref="E4:E5"/>
    <mergeCell ref="F4:H4"/>
    <mergeCell ref="A18:E18"/>
    <mergeCell ref="A3:H3"/>
    <mergeCell ref="A1:H1"/>
  </mergeCells>
  <pageSetup scale="0" pageOrder="overThenDown"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28978-86DC-17A8-ED43-2BF7EF61F698}" mc:Ignorable="x14ac xr xr2 xr3">
  <sheetPr>
    <outlinePr summaryRight="0"/>
  </sheetPr>
  <dimension ref="A1:K10"/>
  <sheetViews>
    <sheetView topLeftCell="A1" showZeros="0" workbookViewId="0"/>
  </sheetViews>
  <sheetFormatPr defaultColWidth="9.140625" customHeight="1" defaultRowHeight="14.25"/>
  <cols>
    <col min="1" max="1" width="16.3125" customWidth="1"/>
    <col min="2" max="2" width="29.03125" customWidth="1"/>
    <col min="3" max="3" width="23.8515625" customWidth="1"/>
    <col min="4" max="7" width="19.6015625" customWidth="1"/>
    <col min="8" max="8" width="15.421875" customWidth="1"/>
    <col min="9" max="11" width="19.6015625" customWidth="1"/>
  </cols>
  <sheetData>
    <row customHeight="1" ht="13.5">
      <c r="A1" s="79" t="s">
        <v>1277</v>
      </c>
      <c r="B1" s="79"/>
      <c r="C1" s="79"/>
      <c r="D1" s="154"/>
      <c r="E1" s="154"/>
      <c r="F1" s="154"/>
      <c r="G1" s="154"/>
      <c r="H1" s="79"/>
      <c r="I1" s="79"/>
      <c r="J1" s="79"/>
      <c r="K1" s="80"/>
    </row>
    <row customHeight="1" ht="28.5">
      <c r="A2" s="33" t="s">
        <v>1278</v>
      </c>
      <c r="B2" s="33"/>
      <c r="C2" s="33"/>
      <c r="D2" s="33"/>
      <c r="E2" s="33"/>
      <c r="F2" s="33"/>
      <c r="G2" s="33"/>
      <c r="H2" s="33"/>
      <c r="I2" s="33"/>
      <c r="J2" s="33"/>
      <c r="K2" s="33"/>
    </row>
    <row customHeight="1" ht="13.5">
      <c r="A3" s="34">
        <f>"单位名称："&amp;"玉溪市林业和草原局"</f>
      </c>
      <c r="B3" s="155"/>
      <c r="C3" s="155"/>
      <c r="D3" s="155"/>
      <c r="E3" s="155"/>
      <c r="F3" s="155"/>
      <c r="G3" s="155"/>
      <c r="H3" s="37"/>
      <c r="I3" s="37"/>
      <c r="J3" s="37"/>
      <c r="K3" s="156" t="s">
        <v>2</v>
      </c>
    </row>
    <row customHeight="1" ht="21.75">
      <c r="A4" s="157" t="s">
        <v>390</v>
      </c>
      <c r="B4" s="157" t="s">
        <v>175</v>
      </c>
      <c r="C4" s="157" t="s">
        <v>391</v>
      </c>
      <c r="D4" s="71" t="s">
        <v>176</v>
      </c>
      <c r="E4" s="71" t="s">
        <v>177</v>
      </c>
      <c r="F4" s="71" t="s">
        <v>178</v>
      </c>
      <c r="G4" s="71" t="s">
        <v>179</v>
      </c>
      <c r="H4" s="72" t="s">
        <v>30</v>
      </c>
      <c r="I4" s="140" t="s">
        <v>1279</v>
      </c>
      <c r="J4" s="141"/>
      <c r="K4" s="158"/>
    </row>
    <row customHeight="1" ht="21.75">
      <c r="A5" s="159"/>
      <c r="B5" s="159"/>
      <c r="C5" s="159"/>
      <c r="D5" s="90"/>
      <c r="E5" s="90"/>
      <c r="F5" s="90"/>
      <c r="G5" s="90"/>
      <c r="H5" s="142"/>
      <c r="I5" s="71" t="s">
        <v>33</v>
      </c>
      <c r="J5" s="71" t="s">
        <v>34</v>
      </c>
      <c r="K5" s="71" t="s">
        <v>35</v>
      </c>
    </row>
    <row customHeight="1" ht="40.5">
      <c r="A6" s="160"/>
      <c r="B6" s="160"/>
      <c r="C6" s="160"/>
      <c r="D6" s="97"/>
      <c r="E6" s="97"/>
      <c r="F6" s="97"/>
      <c r="G6" s="97"/>
      <c r="H6" s="74"/>
      <c r="I6" s="97" t="s">
        <v>32</v>
      </c>
      <c r="J6" s="97"/>
      <c r="K6" s="97"/>
    </row>
    <row customHeight="1" ht="15">
      <c r="A7" s="73">
        <v>1</v>
      </c>
      <c r="B7" s="73">
        <v>2</v>
      </c>
      <c r="C7" s="73">
        <v>3</v>
      </c>
      <c r="D7" s="73">
        <v>4</v>
      </c>
      <c r="E7" s="73">
        <v>5</v>
      </c>
      <c r="F7" s="73">
        <v>6</v>
      </c>
      <c r="G7" s="73">
        <v>7</v>
      </c>
      <c r="H7" s="73">
        <v>8</v>
      </c>
      <c r="I7" s="73">
        <v>9</v>
      </c>
      <c r="J7" s="62">
        <v>10</v>
      </c>
      <c r="K7" s="62">
        <v>11</v>
      </c>
    </row>
    <row customHeight="1" ht="30.664306640625">
      <c r="A8" s="67"/>
      <c r="B8" s="161"/>
      <c r="C8" s="67"/>
      <c r="D8" s="67"/>
      <c r="E8" s="67"/>
      <c r="F8" s="67"/>
      <c r="G8" s="67"/>
      <c r="H8" s="54"/>
      <c r="I8" s="54"/>
      <c r="J8" s="54"/>
      <c r="K8" s="54"/>
    </row>
    <row customHeight="1" ht="30.664306640625">
      <c r="A9" s="161"/>
      <c r="B9" s="161"/>
      <c r="C9" s="161"/>
      <c r="D9" s="161"/>
      <c r="E9" s="161"/>
      <c r="F9" s="161"/>
      <c r="G9" s="161"/>
      <c r="H9" s="54"/>
      <c r="I9" s="54"/>
      <c r="J9" s="54"/>
      <c r="K9" s="54"/>
    </row>
    <row customHeight="1" ht="18.75">
      <c r="A10" s="55" t="s">
        <v>589</v>
      </c>
      <c r="B10" s="56"/>
      <c r="C10" s="56"/>
      <c r="D10" s="56"/>
      <c r="E10" s="56"/>
      <c r="F10" s="56"/>
      <c r="G10" s="57"/>
      <c r="H10" s="54"/>
      <c r="I10" s="54"/>
      <c r="J10" s="54"/>
      <c r="K10" s="54"/>
    </row>
  </sheetData>
  <mergeCells count="16">
    <mergeCell ref="A10:G10"/>
    <mergeCell ref="I5:I6"/>
    <mergeCell ref="A2:K2"/>
    <mergeCell ref="E4:E6"/>
    <mergeCell ref="A4:A6"/>
    <mergeCell ref="B4:B6"/>
    <mergeCell ref="A3:G3"/>
    <mergeCell ref="K5:K6"/>
    <mergeCell ref="I4:K4"/>
    <mergeCell ref="C4:C6"/>
    <mergeCell ref="F4:F6"/>
    <mergeCell ref="G4:G6"/>
    <mergeCell ref="H4:H6"/>
    <mergeCell ref="J5:J6"/>
    <mergeCell ref="D4:D6"/>
    <mergeCell ref="A1:K1"/>
  </mergeCells>
  <pageSetup paperSize="9" scale="0"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864A8-B8DA-F2F7-1F78-0CAD8B3D7638}" mc:Ignorable="x14ac xr xr2 xr3">
  <sheetPr>
    <outlinePr summaryRight="0"/>
  </sheetPr>
  <dimension ref="A1:G25"/>
  <sheetViews>
    <sheetView topLeftCell="A1" showZeros="0" workbookViewId="0"/>
  </sheetViews>
  <sheetFormatPr defaultColWidth="9.140625" customHeight="1" defaultRowHeight="14.25"/>
  <cols>
    <col min="1" max="1" width="37.7421875" customWidth="1"/>
    <col min="2" max="2" width="15.5625" customWidth="1"/>
    <col min="3" max="3" width="57.4140625" customWidth="1"/>
    <col min="4" max="4" width="9.703125" customWidth="1"/>
    <col min="5" max="7" width="19.84375" customWidth="1"/>
  </cols>
  <sheetData>
    <row customHeight="1" ht="13.5">
      <c r="A1" s="162" t="s">
        <v>1280</v>
      </c>
      <c r="B1" s="162"/>
      <c r="C1" s="162"/>
      <c r="D1" s="163"/>
      <c r="E1" s="162"/>
      <c r="F1" s="162"/>
      <c r="G1" s="164"/>
    </row>
    <row customHeight="1" ht="27.75">
      <c r="A2" s="165" t="s">
        <v>1281</v>
      </c>
      <c r="B2" s="165"/>
      <c r="C2" s="165"/>
      <c r="D2" s="165"/>
      <c r="E2" s="165"/>
      <c r="F2" s="165"/>
      <c r="G2" s="165"/>
    </row>
    <row customHeight="1" ht="13.5">
      <c r="A3" s="34">
        <f>"单位名称："&amp;"玉溪市林业和草原局"</f>
      </c>
      <c r="B3" s="155"/>
      <c r="C3" s="155"/>
      <c r="D3" s="155"/>
      <c r="E3" s="37"/>
      <c r="F3" s="37"/>
      <c r="G3" s="166" t="s">
        <v>2</v>
      </c>
    </row>
    <row customHeight="1" ht="21.75">
      <c r="A4" s="39" t="s">
        <v>391</v>
      </c>
      <c r="B4" s="39" t="s">
        <v>390</v>
      </c>
      <c r="C4" s="39" t="s">
        <v>175</v>
      </c>
      <c r="D4" s="40" t="s">
        <v>1282</v>
      </c>
      <c r="E4" s="42" t="s">
        <v>33</v>
      </c>
      <c r="F4" s="43"/>
      <c r="G4" s="44"/>
    </row>
    <row customHeight="1" ht="21.75">
      <c r="A5" s="45"/>
      <c r="B5" s="45"/>
      <c r="C5" s="45"/>
      <c r="D5" s="46"/>
      <c r="E5" s="167" t="s">
        <v>1283</v>
      </c>
      <c r="F5" s="40" t="s">
        <v>1284</v>
      </c>
      <c r="G5" s="40" t="s">
        <v>1285</v>
      </c>
    </row>
    <row customHeight="1" ht="40.5">
      <c r="A6" s="48"/>
      <c r="B6" s="48"/>
      <c r="C6" s="48"/>
      <c r="D6" s="49"/>
      <c r="E6" s="50"/>
      <c r="F6" s="49" t="s">
        <v>32</v>
      </c>
      <c r="G6" s="49"/>
    </row>
    <row customHeight="1" ht="15">
      <c r="A7" s="41">
        <v>1</v>
      </c>
      <c r="B7" s="41">
        <v>2</v>
      </c>
      <c r="C7" s="41">
        <v>3</v>
      </c>
      <c r="D7" s="41">
        <v>4</v>
      </c>
      <c r="E7" s="41">
        <v>5</v>
      </c>
      <c r="F7" s="41">
        <v>6</v>
      </c>
      <c r="G7" s="41">
        <v>7</v>
      </c>
    </row>
    <row customHeight="1" ht="21">
      <c r="A8" s="168" t="s">
        <v>64</v>
      </c>
      <c r="B8" s="169"/>
      <c r="C8" s="169"/>
      <c r="D8" s="170"/>
      <c r="E8" s="75">
        <v>2636920.8</v>
      </c>
      <c r="F8" s="75">
        <v>17916</v>
      </c>
      <c r="G8" s="75"/>
    </row>
    <row customHeight="1" ht="21">
      <c r="A9" s="171" t="s">
        <v>64</v>
      </c>
      <c r="B9" s="168"/>
      <c r="C9" s="168"/>
      <c r="D9" s="172"/>
      <c r="E9" s="75">
        <v>2414202.8</v>
      </c>
      <c r="F9" s="75"/>
      <c r="G9" s="75"/>
    </row>
    <row customHeight="1" ht="21">
      <c r="A10" s="52"/>
      <c r="B10" s="168" t="s">
        <v>1286</v>
      </c>
      <c r="C10" s="168" t="s">
        <v>516</v>
      </c>
      <c r="D10" s="172" t="s">
        <v>1287</v>
      </c>
      <c r="E10" s="75">
        <v>718440.8</v>
      </c>
      <c r="F10" s="75"/>
      <c r="G10" s="75"/>
    </row>
    <row customHeight="1" ht="21">
      <c r="A11" s="52"/>
      <c r="B11" s="168" t="s">
        <v>1286</v>
      </c>
      <c r="C11" s="168" t="s">
        <v>399</v>
      </c>
      <c r="D11" s="172" t="s">
        <v>1287</v>
      </c>
      <c r="E11" s="75">
        <v>75162</v>
      </c>
      <c r="F11" s="75"/>
      <c r="G11" s="75"/>
    </row>
    <row customHeight="1" ht="21">
      <c r="A12" s="52"/>
      <c r="B12" s="168" t="s">
        <v>1288</v>
      </c>
      <c r="C12" s="168" t="s">
        <v>501</v>
      </c>
      <c r="D12" s="172" t="s">
        <v>1289</v>
      </c>
      <c r="E12" s="75">
        <v>1120600</v>
      </c>
      <c r="F12" s="75"/>
      <c r="G12" s="75"/>
    </row>
    <row customHeight="1" ht="21">
      <c r="A13" s="52"/>
      <c r="B13" s="168" t="s">
        <v>1286</v>
      </c>
      <c r="C13" s="168" t="s">
        <v>514</v>
      </c>
      <c r="D13" s="172" t="s">
        <v>1287</v>
      </c>
      <c r="E13" s="75">
        <v>500000</v>
      </c>
      <c r="F13" s="75"/>
      <c r="G13" s="75"/>
    </row>
    <row customHeight="1" ht="21">
      <c r="A14" s="171" t="s">
        <v>71</v>
      </c>
      <c r="B14" s="52"/>
      <c r="C14" s="52"/>
      <c r="D14" s="52"/>
      <c r="E14" s="75">
        <v>49386</v>
      </c>
      <c r="F14" s="75"/>
      <c r="G14" s="75"/>
    </row>
    <row customHeight="1" ht="21">
      <c r="A15" s="52"/>
      <c r="B15" s="168" t="s">
        <v>1286</v>
      </c>
      <c r="C15" s="168" t="s">
        <v>356</v>
      </c>
      <c r="D15" s="172" t="s">
        <v>1287</v>
      </c>
      <c r="E15" s="75">
        <v>32286</v>
      </c>
      <c r="F15" s="75"/>
      <c r="G15" s="75"/>
    </row>
    <row customHeight="1" ht="21">
      <c r="A16" s="52"/>
      <c r="B16" s="168" t="s">
        <v>1286</v>
      </c>
      <c r="C16" s="168" t="s">
        <v>523</v>
      </c>
      <c r="D16" s="172" t="s">
        <v>1287</v>
      </c>
      <c r="E16" s="75">
        <v>17100</v>
      </c>
      <c r="F16" s="75"/>
      <c r="G16" s="75"/>
    </row>
    <row customHeight="1" ht="21">
      <c r="A17" s="171" t="s">
        <v>73</v>
      </c>
      <c r="B17" s="52"/>
      <c r="C17" s="52"/>
      <c r="D17" s="52"/>
      <c r="E17" s="75">
        <v>21000</v>
      </c>
      <c r="F17" s="75"/>
      <c r="G17" s="75"/>
    </row>
    <row customHeight="1" ht="21">
      <c r="A18" s="52"/>
      <c r="B18" s="168" t="s">
        <v>1290</v>
      </c>
      <c r="C18" s="168" t="s">
        <v>547</v>
      </c>
      <c r="D18" s="172" t="s">
        <v>1287</v>
      </c>
      <c r="E18" s="75">
        <v>21000</v>
      </c>
      <c r="F18" s="75"/>
      <c r="G18" s="75"/>
    </row>
    <row customHeight="1" ht="21">
      <c r="A19" s="171" t="s">
        <v>66</v>
      </c>
      <c r="B19" s="52"/>
      <c r="C19" s="52"/>
      <c r="D19" s="52"/>
      <c r="E19" s="75">
        <v>84916</v>
      </c>
      <c r="F19" s="75">
        <v>17916</v>
      </c>
      <c r="G19" s="75"/>
    </row>
    <row customHeight="1" ht="21">
      <c r="A20" s="52"/>
      <c r="B20" s="168" t="s">
        <v>1286</v>
      </c>
      <c r="C20" s="168" t="s">
        <v>356</v>
      </c>
      <c r="D20" s="172" t="s">
        <v>1287</v>
      </c>
      <c r="E20" s="75">
        <v>17916</v>
      </c>
      <c r="F20" s="75">
        <v>17916</v>
      </c>
      <c r="G20" s="75"/>
    </row>
    <row customHeight="1" ht="21">
      <c r="A21" s="52"/>
      <c r="B21" s="168" t="s">
        <v>1290</v>
      </c>
      <c r="C21" s="168" t="s">
        <v>555</v>
      </c>
      <c r="D21" s="172" t="s">
        <v>1287</v>
      </c>
      <c r="E21" s="75">
        <v>67000</v>
      </c>
      <c r="F21" s="75"/>
      <c r="G21" s="75"/>
    </row>
    <row customHeight="1" ht="21">
      <c r="A22" s="171" t="s">
        <v>75</v>
      </c>
      <c r="B22" s="52"/>
      <c r="C22" s="52"/>
      <c r="D22" s="52"/>
      <c r="E22" s="75">
        <v>67416</v>
      </c>
      <c r="F22" s="75"/>
      <c r="G22" s="75"/>
    </row>
    <row customHeight="1" ht="21">
      <c r="A23" s="52"/>
      <c r="B23" s="168" t="s">
        <v>1286</v>
      </c>
      <c r="C23" s="168" t="s">
        <v>574</v>
      </c>
      <c r="D23" s="172" t="s">
        <v>1287</v>
      </c>
      <c r="E23" s="75">
        <v>11616</v>
      </c>
      <c r="F23" s="75"/>
      <c r="G23" s="75"/>
    </row>
    <row customHeight="1" ht="21">
      <c r="A24" s="52"/>
      <c r="B24" s="168" t="s">
        <v>1291</v>
      </c>
      <c r="C24" s="168" t="s">
        <v>572</v>
      </c>
      <c r="D24" s="172" t="s">
        <v>1287</v>
      </c>
      <c r="E24" s="75">
        <v>55800</v>
      </c>
      <c r="F24" s="75"/>
      <c r="G24" s="75"/>
    </row>
    <row customHeight="1" ht="21">
      <c r="A25" s="173" t="s">
        <v>30</v>
      </c>
      <c r="B25" s="174" t="s">
        <v>1292</v>
      </c>
      <c r="C25" s="174"/>
      <c r="D25" s="175"/>
      <c r="E25" s="75">
        <v>2636920.8</v>
      </c>
      <c r="F25" s="75">
        <v>17916</v>
      </c>
      <c r="G25" s="75"/>
    </row>
  </sheetData>
  <mergeCells count="12">
    <mergeCell ref="A2:G2"/>
    <mergeCell ref="A3:D3"/>
    <mergeCell ref="F5:F6"/>
    <mergeCell ref="E5:E6"/>
    <mergeCell ref="E4:G4"/>
    <mergeCell ref="A25:D25"/>
    <mergeCell ref="B4:B6"/>
    <mergeCell ref="C4:C6"/>
    <mergeCell ref="A4:A6"/>
    <mergeCell ref="G5:G6"/>
    <mergeCell ref="D4:D6"/>
    <mergeCell ref="A1:G1"/>
  </mergeCells>
  <pageSetup paperSize="9" scale="0" pageOrder="downThenOver" orientation="portrait"/>
  <headerFooter>
    <oddHeader>&amp;L&amp;C&amp;R</oddHeader>
    <oddFooter>&amp;L&amp;C&amp;R</oddFooter>
    <evenHeader>&amp;L&amp;C&amp;R</evenHeader>
    <evenFooter>&amp;L&amp;C&amp;R</evenFooter>
  </headerFooter>
</worksheet>
</file>