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3"/>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<sst xmlns="http://schemas.openxmlformats.org/spreadsheetml/2006/main" count="1175" uniqueCount="418">
  <si>
    <t>预算01-1表</t>
  </si>
  <si>
    <t>2025年部门财务收支预算总表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</si>
  <si>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</si>
  <si>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</si>
  <si>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</si>
  <si>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</si>
  <si>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</si>
  <si>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</si>
  <si>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</si>
  <si>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</si>
  <si>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</si>
  <si>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</si>
  <si>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</si>
  <si>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</si>
  <si>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</si>
  <si>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</si>
  <si>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</si>
  <si>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</si>
  <si>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</si>
  <si>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</si>
  <si>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</si>
  <si>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</si>
  <si>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</si>
  <si>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</si>
  <si>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收  入  总  计</t>
  </si>
  <si>
    <t>支 出 总 计</t>
  </si>
  <si>
    <t>预算01-2表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</si>
  <si>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</si>
  <si>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</si>
  <si>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</si>
  <si>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</si>
  <si>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</si>
  <si>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</si>
  <si>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</si>
  <si>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</si>
  <si>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</si>
  <si>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</si>
  <si>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</si>
  <si>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</si>
  <si>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</si>
  <si>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</si>
  <si>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</si>
  <si>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</si>
  <si>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</si>
  <si>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</si>
  <si>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</si>
  <si>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</si>
  <si>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</si>
  <si>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</si>
  <si>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</si>
  <si>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</si>
  <si>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</si>
  <si>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</si>
  <si>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</si>
  <si>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</si>
  <si>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</si>
  <si>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</si>
  <si>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</si>
  <si>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</si>
  <si>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</si>
  <si>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</si>
  <si>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</si>
  <si>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451</t>
  </si>
  <si>
    <t>中共玉溪市委社会工作部</t>
  </si>
  <si>
    <t>451001</t>
  </si>
  <si>
    <t>预算01-3表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</si>
  <si>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</si>
  <si>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</si>
  <si>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</si>
  <si>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</si>
  <si>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</si>
  <si>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</si>
  <si>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</si>
  <si>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</si>
  <si>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</si>
  <si>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</si>
  <si>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</si>
  <si>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</si>
  <si>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20139</t>
  </si>
  <si>
    <t>2013901</t>
  </si>
  <si>
    <t>2013902</t>
  </si>
  <si>
    <t>2013904</t>
  </si>
  <si>
    <t>208</t>
  </si>
  <si>
    <t>20805</t>
  </si>
  <si>
    <t>2080505</t>
  </si>
  <si>
    <t>210</t>
  </si>
  <si>
    <t>21011</t>
  </si>
  <si>
    <t>2101101</t>
  </si>
  <si>
    <t>2101102</t>
  </si>
  <si>
    <t>2101103</t>
  </si>
  <si>
    <t>2101199</t>
  </si>
  <si>
    <t>221</t>
  </si>
  <si>
    <t>22102</t>
  </si>
  <si>
    <t>2210201</t>
  </si>
  <si>
    <t>2210203</t>
  </si>
  <si>
    <t>预算02-1表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</si>
  <si>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</si>
  <si>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</si>
  <si>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</si>
  <si>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</si>
  <si>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</si>
  <si>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</si>
  <si>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</si>
  <si>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</si>
  <si>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</si>
  <si>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部门预算支出功能分类科目</t>
  </si>
  <si>
    <t>人员经费</t>
  </si>
  <si>
    <t>公用经费</t>
  </si>
  <si>
    <t>预算03表</t>
  </si>
  <si>
    <t>“三公”经费合计</t>
  </si>
  <si>
    <t>因公出国（境）费</t>
  </si>
  <si>
    <t>公务用车购置及运行费</t>
  </si>
  <si>
    <t>公务用车购置</t>
  </si>
  <si>
    <t>公务用车运行费</t>
  </si>
  <si>
    <t>公务接待费</t>
  </si>
  <si>
    <t>预算04表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</si>
  <si>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</si>
  <si>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</si>
  <si>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</si>
  <si>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</si>
  <si>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</si>
  <si>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</si>
  <si>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</si>
  <si>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</si>
  <si>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</si>
  <si>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</si>
  <si>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</si>
  <si>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</si>
  <si>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</si>
  <si>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</si>
  <si>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</si>
  <si>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</si>
  <si>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</si>
  <si>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</si>
  <si>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</si>
  <si>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</si>
  <si>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530400251100003584700</t>
  </si>
  <si>
    <t>行政人员工资支出</t>
  </si>
  <si>
    <t>行政运行</t>
  </si>
  <si>
    <t>30101</t>
  </si>
  <si>
    <t>基本工资</t>
  </si>
  <si>
    <t>30102</t>
  </si>
  <si>
    <t>津贴补贴</t>
  </si>
  <si>
    <t>购房补贴</t>
  </si>
  <si>
    <t>530400251100003584701</t>
  </si>
  <si>
    <t>住房公积金</t>
  </si>
  <si>
    <t>30113</t>
  </si>
  <si>
    <t>530400251100003584702</t>
  </si>
  <si>
    <t>一般公用经费</t>
  </si>
  <si>
    <t>30201</t>
  </si>
  <si>
    <t>办公费</t>
  </si>
  <si>
    <t>30207</t>
  </si>
  <si>
    <t>邮电费</t>
  </si>
  <si>
    <t>30211</t>
  </si>
  <si>
    <t>差旅费</t>
  </si>
  <si>
    <t>30215</t>
  </si>
  <si>
    <t>会议费</t>
  </si>
  <si>
    <t>30226</t>
  </si>
  <si>
    <t>劳务费</t>
  </si>
  <si>
    <t>30229</t>
  </si>
  <si>
    <t>福利费</t>
  </si>
  <si>
    <t>30239</t>
  </si>
  <si>
    <t>其他交通费用</t>
  </si>
  <si>
    <t>30299</t>
  </si>
  <si>
    <t>其他商品和服务支出</t>
  </si>
  <si>
    <t>530400251100003584715</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</si>
  <si>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</si>
  <si>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</si>
  <si>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</si>
  <si>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</si>
  <si>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</si>
  <si>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</si>
  <si>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</si>
  <si>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</si>
  <si>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</si>
  <si>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</si>
  <si>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其他行政事业单位医疗支出</t>
  </si>
  <si>
    <t>30112</t>
  </si>
  <si>
    <t>其他社会保障缴费</t>
  </si>
  <si>
    <t>530400251100003584716</t>
  </si>
  <si>
    <t>年终一次性奖金</t>
  </si>
  <si>
    <t>30103</t>
  </si>
  <si>
    <t>奖金</t>
  </si>
  <si>
    <t>530400251100003584717</t>
  </si>
  <si>
    <t>其他工资福利支出</t>
  </si>
  <si>
    <t>530400251100003584718</t>
  </si>
  <si>
    <t>30217</t>
  </si>
  <si>
    <t>530400251100003584719</t>
  </si>
  <si>
    <t>行政人员公务交通补贴</t>
  </si>
  <si>
    <t>530400251100003584720</t>
  </si>
  <si>
    <t>工会经费</t>
  </si>
  <si>
    <t>30228</t>
  </si>
  <si>
    <t>530400251100003830851</t>
  </si>
  <si>
    <t>工作业务经费</t>
  </si>
  <si>
    <t>30205</t>
  </si>
  <si>
    <t>水费</t>
  </si>
  <si>
    <t>30206</t>
  </si>
  <si>
    <t>电费</t>
  </si>
  <si>
    <t>30227</t>
  </si>
  <si>
    <t>委托业务费</t>
  </si>
  <si>
    <t>530400251100003852578</t>
  </si>
  <si>
    <t>公车购置及运维费</t>
  </si>
  <si>
    <t>30231</t>
  </si>
  <si>
    <t>公务用车运行维护费</t>
  </si>
  <si>
    <t>预算05-1表</t>
  </si>
  <si>
    <t>项目分类</t>
  </si>
  <si>
    <t>项目单位</t>
  </si>
  <si>
    <t>本年拨款</t>
  </si>
  <si>
    <t>单位资金</t>
  </si>
  <si>
    <t>其中：本次下达</t>
  </si>
  <si>
    <t>深化推进新时代人民建议征集工作项目经费</t>
  </si>
  <si>
    <t>专项业务类</t>
  </si>
  <si>
    <t>530400251100003590972</t>
  </si>
  <si>
    <t>专项业务</t>
  </si>
  <si>
    <t>加强党建引领基层治理工作项目经费</t>
  </si>
  <si>
    <t>530400251100003592853</t>
  </si>
  <si>
    <t>30216</t>
  </si>
  <si>
    <t>培训费</t>
  </si>
  <si>
    <t>组建后运转所需办公设备家具购置及运行项目经费</t>
  </si>
  <si>
    <t>事业发展类</t>
  </si>
  <si>
    <t>530400251100003592854</t>
  </si>
  <si>
    <t>市委两新工委党建工作项目经费</t>
  </si>
  <si>
    <t>530400251100003593672</t>
  </si>
  <si>
    <t>一般行政管理事务</t>
  </si>
  <si>
    <t>全市行业协会商会党建和改革发展工作项目经费</t>
  </si>
  <si>
    <t>530400251100003593703</t>
  </si>
  <si>
    <t>加强社会工作者队伍和志愿服务体系建设工作项目经费</t>
  </si>
  <si>
    <t>530400251100003593845</t>
  </si>
  <si>
    <t>离职村办干部、农村原大队一级离职半脱产干部定期生活补助项目经费</t>
  </si>
  <si>
    <t>530400251100003596507</t>
  </si>
  <si>
    <t>39999</t>
  </si>
  <si>
    <t>合  计</t>
  </si>
  <si>
    <t>预算05-2表</t>
  </si>
  <si>
    <t>单位名称、项目名称</t>
  </si>
  <si>
    <t>项目年度绩效目标</t>
  </si>
  <si>
    <t>一级指标</t>
  </si>
  <si>
    <t>二级指标</t>
  </si>
  <si>
    <t>三级指标</t>
  </si>
  <si>
    <t>指标性质</t>
  </si>
  <si>
    <t>指标值</t>
  </si>
  <si>
    <t>度量单位</t>
  </si>
  <si>
    <t>指标属性</t>
  </si>
  <si>
    <t>指标内容</t>
  </si>
  <si>
    <t>重点建立人民建议征集机制、行业协会商会的联席会议机制、两企三新工作机制、志愿服务工作协调机制等，畅通部门上下联动、横向协同通道，不断完善党委领导、政府负责、民主协商、社会协同、公众参与、法治保障、科技支撑的社会治理体系。重点在抓服务，紧紧围绕乡镇抓经济促发展、文体旅融合发展、生态环境保护、民族团结进步等重点工作抓好谋划，根据基层、群众、行业协会商会、“两企三新”、志愿服务队等需求，有的放矢开展好服务工作，通过优质的服务引导社会工作部的服务对象在围绕市委中心工作发挥好作用。</t>
  </si>
  <si>
    <t>产出指标</t>
  </si>
  <si>
    <t>数量指标</t>
  </si>
  <si>
    <t>采购数量</t>
  </si>
  <si>
    <t>&gt;=</t>
  </si>
  <si>
    <t>种</t>
  </si>
  <si>
    <t>定量指标</t>
  </si>
  <si>
    <t>反购采购的种类。</t>
  </si>
  <si>
    <t>质量指标</t>
  </si>
  <si>
    <t>采购物品质量</t>
  </si>
  <si>
    <t>90</t>
  </si>
  <si>
    <t>%</t>
  </si>
  <si>
    <t>反映采购物品质量的合格率。</t>
  </si>
  <si>
    <t>时效指标</t>
  </si>
  <si>
    <t>及时完成率</t>
  </si>
  <si>
    <t>反映采购的及时完成率。</t>
  </si>
  <si>
    <t>效益指标</t>
  </si>
  <si>
    <t>社会效益</t>
  </si>
  <si>
    <t>部门运转</t>
  </si>
  <si>
    <t>=</t>
  </si>
  <si>
    <t>正常运转</t>
  </si>
  <si>
    <t>定性指标</t>
  </si>
  <si>
    <t>反映部门正常运转。</t>
  </si>
  <si>
    <t>满意度指标</t>
  </si>
  <si>
    <t>服务对象满意度</t>
  </si>
  <si>
    <t>干部职工满意度</t>
  </si>
  <si>
    <t>90%</t>
  </si>
  <si>
    <t>反映干部职工的满意度。</t>
  </si>
  <si>
    <t>每年6月、12月各开展1次“金点子”评选工作，并每年12月底前集中向社会公布人民建议征集、采纳、转化等情况，将人民建议转化落地典型案例拍摄成宣传片。每年4月以前，结合党委、政府重点工作和政府年度惠民实事，向本级各部门开展专题人民建议征集，通过微信公众号将人民建议征集的专题定期通过微信公众号向公众公布。每年12月底前集中向社会公布人民建议征集、采纳、转化等情况，采取多种方式对人民建议转化落地典型案例进行宣传报道，提高人民建议征集的社会知晓度和参与度，提升人民群众的主体意识和参与意识。不定期针对政策性强的建议，协调涉及部门和专家、学者通过采用座谈会、研讨会、听证会、实地走访等形式进行可行性论证，确保转送的建议科学合理。12月底前在党委、政府集中办公区域和政务服务大厅，市县乡村及园区、商圈等各级各类党群服务中心，乡、村两级综治中心，乡镇（街道）社会工作服务站和村（社区）社会工作服务室，“云岭先锋新家园”服务阵地等场所，设置人民建议征集箱等线下征集渠道，面向人民群众征集书面建议。</t>
  </si>
  <si>
    <t>评选金点子个数</t>
  </si>
  <si>
    <t>个</t>
  </si>
  <si>
    <t>反映评选金点子个数。</t>
  </si>
  <si>
    <t>“金点子”转化率</t>
  </si>
  <si>
    <t>反映经费的拨付率。</t>
  </si>
  <si>
    <t>按时完成</t>
  </si>
  <si>
    <t>1.00</t>
  </si>
  <si>
    <t>次</t>
  </si>
  <si>
    <t>反映每年组织人民建议征集的次数。</t>
  </si>
  <si>
    <t>建议征集线下线上多渠道开展</t>
  </si>
  <si>
    <t>良好</t>
  </si>
  <si>
    <t>反映建议征集线下线上多渠道开展成效。</t>
  </si>
  <si>
    <t>群众满意度</t>
  </si>
  <si>
    <t>反映群众的满意度。</t>
  </si>
  <si>
    <t>根据各县（市、区）上报截止2024年8月25日离职村办干部实有267人，按照每人每年补助840元的标准，2025年合计补助224280元；农村原大队一级部分离职半脱产干部实有288人，按照每人每年补助274元的标准，2025年合计补助78912元，并逐年根据实有人员情况进行调整。</t>
  </si>
  <si>
    <t>补助应发人数</t>
  </si>
  <si>
    <t>555</t>
  </si>
  <si>
    <t>人</t>
  </si>
  <si>
    <t>反映补助发放人数。</t>
  </si>
  <si>
    <t>补助准确率</t>
  </si>
  <si>
    <t>100</t>
  </si>
  <si>
    <t>反映补助人员的准确率。</t>
  </si>
  <si>
    <t>资金拨付及时率</t>
  </si>
  <si>
    <t>反映按时发放的补助率。</t>
  </si>
  <si>
    <t>补助受益率</t>
  </si>
  <si>
    <t>80</t>
  </si>
  <si>
    <t>反映农村原大队一级离职半脱产干部的补助受益率。</t>
  </si>
  <si>
    <t>补助人员满意度</t>
  </si>
  <si>
    <t>反映补助人员的满意度。</t>
  </si>
  <si>
    <t>抓好“两新”组织党员发展工作，开展“两新”组织党建“龙头”示范选树工作，加强党组织阵地建设，	打造 “云岭先锋新家园”服务阵地不低于10个，培育行业集群示范点不低于6个，不断提升我市“两新”组织党建工作水平，促进“两新”组织持续健康发展。</t>
  </si>
  <si>
    <t>行业党委补助经费拨付额</t>
  </si>
  <si>
    <t>90000</t>
  </si>
  <si>
    <t>元</t>
  </si>
  <si>
    <t>反映行业党委补助经费拨付额。</t>
  </si>
  <si>
    <t>党支部补助经费拨付额</t>
  </si>
  <si>
    <t>162000</t>
  </si>
  <si>
    <t>反映党支部补助经费拨付额。</t>
  </si>
  <si>
    <t>党组织书记补贴经费拨付额</t>
  </si>
  <si>
    <t>129600</t>
  </si>
  <si>
    <t>反映党组织书记补贴经费拨付额。</t>
  </si>
  <si>
    <t>党员教育经费拨付额</t>
  </si>
  <si>
    <t>50000</t>
  </si>
  <si>
    <t>反映党员教育经费拨付额。</t>
  </si>
  <si>
    <t>打造 “云岭先锋新家园”服务阵地</t>
  </si>
  <si>
    <t>反映打造 “云岭先锋新家园”服务阵地的数量。</t>
  </si>
  <si>
    <t>培育行业集群示范点</t>
  </si>
  <si>
    <t>反映培育行业集群示范点的数量。</t>
  </si>
  <si>
    <t>基层党建工作水平提升</t>
  </si>
  <si>
    <t>明显提升</t>
  </si>
  <si>
    <t>反映基层党建工作水平明显提升。</t>
  </si>
  <si>
    <t>两新组织党组织和党员满意度</t>
  </si>
  <si>
    <t>反映两新组织党组织和党员满意度。</t>
  </si>
  <si>
    <t>2025年按照文件精神及要求，行业协会商会作为政府与企业的桥梁纽带，是国家治理体系的重要组成部分，其改革被提上日程，强调深化行业协会商会改革，目标是健全社会组织管理制度，以更好地发挥行业协会商会在服务国家、服务社会、服务群众、服务行业方面的作用，主要完成全市行业协会商会会长、副会长（骨干）能力提升示范培训，完成对全市性81个商协会，每个协会1人；选取各县（市、区）行业协会商会会长（骨干）119人。共计200人，开展为期2天的培训；完成3个行业协会商会联系点的打造；强化行业协会商会能力建设，包括数据采集、统计分析及档案管理，诚信体系构建服务，内部治理、财务状况等监督检查辅助性服务等共4个。</t>
  </si>
  <si>
    <t>培训举办次数</t>
  </si>
  <si>
    <t>反映参与培训的人数。</t>
  </si>
  <si>
    <t>打造行业协会商会联系点</t>
  </si>
  <si>
    <t>反映打造行业协会商会联系点的数量。</t>
  </si>
  <si>
    <t>培训成效满意度</t>
  </si>
  <si>
    <t>反映培训方式灵活性、内容实用性等成效的满意度。</t>
  </si>
  <si>
    <t>行业协会商会党建和改革发展工作水平提升</t>
  </si>
  <si>
    <t>反映行业协会商会党建和改革发展工作水平提升程度。</t>
  </si>
  <si>
    <t>行业协会商会满意度</t>
  </si>
  <si>
    <t>反映培训人员的满意度。</t>
  </si>
  <si>
    <t xml:space="preserve">加强党对基层治理的全面领导，将进一步提升党组织的凝聚力和战斗力，巩固党的执政基础，推进民族团结进步示范创建互嵌式发展计划工作，打造“基层社会治理示范区”，群众满意度达到90%。
</t>
  </si>
  <si>
    <t>补助发放数</t>
  </si>
  <si>
    <t>150</t>
  </si>
  <si>
    <t>人次</t>
  </si>
  <si>
    <t>培训时长</t>
  </si>
  <si>
    <t>小时</t>
  </si>
  <si>
    <t>反映培训完成程度。</t>
  </si>
  <si>
    <t>发放补助时效</t>
  </si>
  <si>
    <t>反映按时培训的完成率。</t>
  </si>
  <si>
    <t>党建引领基层治理成效</t>
  </si>
  <si>
    <t>成效明显</t>
  </si>
  <si>
    <t>反映党建引领基层治理成效。</t>
  </si>
  <si>
    <t>根据2025工作计划，拟申报预算资金72.3万元，均为市本级预算资金。申报预算资金拟用于：志愿服务宣传活动经费6万元；“社工＋志愿服务”融合发展试点暨志愿服务站点标准化建设经费30万元；全国社会工作师考试培训经费1.3万元；开展新时代志愿服务项目经费20万元；志愿服务文艺作品、文创产品、公益广告创作经费5万元；志愿服务、社会工作人才培训基地建设经费10万元。</t>
  </si>
  <si>
    <t>“3·5学雷锋”志愿服务活动受众人数</t>
  </si>
  <si>
    <t>3000</t>
  </si>
  <si>
    <t>反映参与“3·5学雷锋”志愿服务活动的受众人数。</t>
  </si>
  <si>
    <t>“12.5国际志愿者日”主题活动受众人数</t>
  </si>
  <si>
    <t>反映参与“12.5国际志愿者日”主题活动的受众人数。</t>
  </si>
  <si>
    <t>全国社会工作师考试培训受众人数</t>
  </si>
  <si>
    <t>反映参与全国社会工作师考试培训的受众人数。</t>
  </si>
  <si>
    <t>社会工作专业人才质量提升</t>
  </si>
  <si>
    <t>反映社会工作专业人才质量明显提升。</t>
  </si>
  <si>
    <t>反映社会受益人员满意度。</t>
  </si>
  <si>
    <t>预算06表</t>
  </si>
  <si>
    <t>单位:元</t>
  </si>
  <si>
    <t>政府性基金预算支出</t>
  </si>
  <si>
    <t>备注：此表为空表</t>
  </si>
  <si>
    <t>预算07表</t>
  </si>
  <si>
    <t>预算项目</t>
  </si>
  <si>
    <t>采购项目</t>
  </si>
  <si>
    <t>采购目录</t>
  </si>
  <si>
    <t>计量
单位</t>
  </si>
  <si>
    <t>数量</t>
  </si>
  <si>
    <t>面向中小企业预留资金</t>
  </si>
  <si>
    <t>政府性
基金</t>
  </si>
  <si>
    <t>国有资本经营收益</t>
  </si>
  <si>
    <t>财政专户管理的收入</t>
  </si>
  <si>
    <t>单位自筹</t>
  </si>
  <si>
    <t>国产安可台式电脑（内网）</t>
  </si>
  <si>
    <t>国产安可台式电脑（外网）</t>
  </si>
  <si>
    <t>打印纸</t>
  </si>
  <si>
    <t>车辆保险服务</t>
  </si>
  <si>
    <t>车辆加油、添加燃料服务</t>
  </si>
  <si>
    <t>车辆维修和保养服务</t>
  </si>
  <si>
    <t>预算08表</t>
  </si>
  <si>
    <t>政府购买服务项目</t>
  </si>
  <si>
    <t>政府购买服务目录</t>
  </si>
  <si>
    <t>预算09-1表</t>
  </si>
  <si>
    <t>单位名称（项目）</t>
  </si>
  <si>
    <t>地区</t>
  </si>
  <si>
    <t>政府性基金</t>
  </si>
  <si>
    <t>红塔区</t>
  </si>
  <si>
    <t>江川区</t>
  </si>
  <si>
    <t>澄江市</t>
  </si>
  <si>
    <t>通海县</t>
  </si>
  <si>
    <t>华宁县</t>
  </si>
  <si>
    <t>易门县</t>
  </si>
  <si>
    <t>峨山县</t>
  </si>
  <si>
    <t>新平县</t>
  </si>
  <si>
    <t>元江县</t>
  </si>
  <si>
    <t>高新区</t>
  </si>
  <si>
    <t>预算09-2表</t>
  </si>
  <si>
    <t>预算10表</t>
  </si>
  <si>
    <t>资产类别</t>
  </si>
  <si>
    <t>资产分类代码.名称</t>
  </si>
  <si>
    <t>资产名称</t>
  </si>
  <si>
    <t>计量单位</t>
  </si>
  <si>
    <t>财政部门批复数（元）</t>
  </si>
  <si>
    <t>单价</t>
  </si>
  <si>
    <t>金额</t>
  </si>
  <si>
    <t>预算11表</t>
  </si>
  <si>
    <t>上级补助</t>
  </si>
  <si>
    <t>预算12表</t>
  </si>
  <si>
    <t>项目级次</t>
  </si>
  <si>
    <t>2025年</t>
  </si>
  <si>
    <t>2026年</t>
  </si>
  <si>
    <t>2027年</t>
  </si>
  <si>
    <t>313 事业发展类</t>
  </si>
  <si>
    <t>本级</t>
  </si>
  <si>
    <t>311 专项业务类</t>
  </si>
  <si>
    <t>321 专项业务类</t>
  </si>
  <si>
    <t>下级</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</si>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</sst>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2">
    <font>
      <sz val="11"/>
      <color rgb="FF000000"/>
      <name val="宋体"/>
      <charset val="134"/>
      <scheme val="minor"/>
    </font>
    <font>
      <sz val="11"/>
      <color theme="1"/>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11"/>
      <name val="宋体"/>
      <charset val="134"/>
      <scheme val="minor"/>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9"/>
      <name val="SimSu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 fillId="2" borderId="1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 applyNumberFormat="0" applyFill="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0" fillId="0" borderId="0" applyNumberFormat="0" applyFill="0" applyBorder="0" applyAlignment="0" applyProtection="0">
      <alignment vertical="center"/>
    </xf>
    <xf numFmtId="0" fontId="31" fillId="3" borderId="17" applyNumberFormat="0" applyAlignment="0" applyProtection="0">
      <alignment vertical="center"/>
    </xf>
    <xf numFmtId="0" fontId="32" fillId="4" borderId="18" applyNumberFormat="0" applyAlignment="0" applyProtection="0">
      <alignment vertical="center"/>
    </xf>
    <xf numFmtId="0" fontId="33" fillId="4" borderId="17" applyNumberFormat="0" applyAlignment="0" applyProtection="0">
      <alignment vertical="center"/>
    </xf>
    <xf numFmtId="0" fontId="34" fillId="5" borderId="19" applyNumberFormat="0" applyAlignment="0" applyProtection="0">
      <alignment vertical="center"/>
    </xf>
    <xf numFmtId="0" fontId="35" fillId="0" borderId="20" applyNumberFormat="0" applyFill="0" applyAlignment="0" applyProtection="0">
      <alignment vertical="center"/>
    </xf>
    <xf numFmtId="0" fontId="36" fillId="0" borderId="21"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176" fontId="13" fillId="0" borderId="7">
      <alignment horizontal="right" vertical="center"/>
    </xf>
    <xf numFmtId="49" fontId="13" fillId="0" borderId="7">
      <alignment horizontal="left" vertical="center" wrapText="1"/>
    </xf>
    <xf numFmtId="176" fontId="13" fillId="0" borderId="7">
      <alignment horizontal="right" vertical="center"/>
    </xf>
    <xf numFmtId="177" fontId="13" fillId="0" borderId="7">
      <alignment horizontal="right" vertical="center"/>
    </xf>
    <xf numFmtId="178" fontId="13" fillId="0" borderId="7">
      <alignment horizontal="right" vertical="center"/>
    </xf>
    <xf numFmtId="179" fontId="13" fillId="0" borderId="7">
      <alignment horizontal="right" vertical="center"/>
    </xf>
    <xf numFmtId="10" fontId="13" fillId="0" borderId="7">
      <alignment horizontal="right" vertical="center"/>
    </xf>
    <xf numFmtId="180" fontId="13" fillId="0" borderId="7">
      <alignment horizontal="right" vertical="center"/>
    </xf>
  </cellStyleXfs>
  <cellXfs count="171">
    <xf numFmtId="0" fontId="0" fillId="0" borderId="0" xfId="0" applyFont="1">
      <alignment vertical="top"/>
    </xf>
    <xf numFmtId="0" fontId="1" fillId="0" borderId="0" xfId="0" applyFont="1" applyBorder="1" applyAlignment="1">
      <alignment horizontal="center" vertical="center"/>
    </xf>
    <xf numFmtId="0" fontId="2" fillId="0" borderId="0" xfId="0" applyFont="1" applyBorder="1" applyAlignment="1">
      <alignment horizontal="right" vertical="center"/>
    </xf>
    <xf numFmtId="49" fontId="2" fillId="0" borderId="0" xfId="0" applyNumberFormat="1" applyFont="1" applyBorder="1" applyAlignment="1">
      <alignment horizontal="right" vertical="center"/>
    </xf>
    <xf numFmtId="0" fontId="2" fillId="0" borderId="0" xfId="0" applyFont="1" applyBorder="1" applyAlignment="1" applyProtection="1">
      <alignment horizontal="right" vertical="center"/>
      <protection locked="0"/>
    </xf>
    <xf numFmtId="0" fontId="3" fillId="0" borderId="0" xfId="0" applyFont="1" applyBorder="1" applyAlignment="1">
      <alignment horizontal="center" vertical="center"/>
    </xf>
    <xf numFmtId="0" fontId="4" fillId="0" borderId="0" xfId="0" applyFont="1" applyBorder="1" applyAlignment="1" applyProtection="1">
      <alignment horizontal="left" vertical="center"/>
      <protection locked="0"/>
    </xf>
    <xf numFmtId="0" fontId="5" fillId="0" borderId="0" xfId="0" applyFont="1" applyBorder="1" applyAlignment="1">
      <alignment horizontal="left" vertical="center"/>
    </xf>
    <xf numFmtId="0" fontId="5" fillId="0" borderId="0" xfId="0" applyFont="1" applyBorder="1" applyAlignment="1"/>
    <xf numFmtId="0" fontId="6" fillId="0" borderId="0" xfId="0" applyFont="1" applyBorder="1" applyAlignment="1" applyProtection="1">
      <alignment horizontal="right"/>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pplyProtection="1">
      <alignment horizontal="center" vertical="center" wrapText="1"/>
      <protection locked="0"/>
    </xf>
    <xf numFmtId="0" fontId="2" fillId="0" borderId="5" xfId="0" applyFont="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pplyProtection="1">
      <alignment horizontal="center" vertical="center" wrapText="1"/>
      <protection locked="0"/>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7" fillId="0" borderId="7" xfId="0" applyFont="1" applyBorder="1" applyAlignment="1" applyProtection="1">
      <alignment horizontal="left" vertical="center" wrapText="1"/>
      <protection locked="0"/>
    </xf>
    <xf numFmtId="0" fontId="7" fillId="0" borderId="7" xfId="0" applyFont="1" applyBorder="1" applyAlignment="1" applyProtection="1">
      <alignment horizontal="left" vertical="center"/>
      <protection locked="0"/>
    </xf>
    <xf numFmtId="49" fontId="7" fillId="0" borderId="7" xfId="50" applyNumberFormat="1" applyFont="1" applyBorder="1">
      <alignment horizontal="left" vertical="center" wrapText="1"/>
    </xf>
    <xf numFmtId="176" fontId="8" fillId="0" borderId="7" xfId="0" applyNumberFormat="1" applyFont="1" applyBorder="1" applyAlignment="1">
      <alignment horizontal="right" vertical="center"/>
    </xf>
    <xf numFmtId="0" fontId="7" fillId="0" borderId="7" xfId="0" applyFont="1" applyBorder="1" applyAlignment="1" applyProtection="1">
      <alignment horizontal="left" vertical="center" wrapText="1" indent="2"/>
      <protection locked="0"/>
    </xf>
    <xf numFmtId="49" fontId="7" fillId="0" borderId="7" xfId="0" applyNumberFormat="1" applyFont="1" applyBorder="1" applyAlignment="1">
      <alignment horizontal="center" vertical="center" wrapText="1"/>
    </xf>
    <xf numFmtId="49" fontId="8" fillId="0" borderId="7" xfId="50" applyNumberFormat="1" applyFont="1" applyBorder="1">
      <alignment horizontal="left" vertical="center" wrapText="1"/>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0" xfId="0" applyFont="1" applyBorder="1" applyAlignment="1">
      <alignment horizontal="right" vertical="center"/>
    </xf>
    <xf numFmtId="49" fontId="7" fillId="0" borderId="0" xfId="0" applyNumberFormat="1" applyFont="1" applyBorder="1" applyAlignment="1">
      <alignment horizontal="right" vertical="center"/>
    </xf>
    <xf numFmtId="0" fontId="9" fillId="0" borderId="0" xfId="0" applyFont="1" applyBorder="1" applyAlignment="1">
      <alignment horizontal="center" vertical="center"/>
    </xf>
    <xf numFmtId="0" fontId="10"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5" xfId="0" applyFont="1" applyBorder="1" applyAlignment="1" applyProtection="1">
      <alignment horizontal="center" vertical="center" wrapText="1"/>
      <protection locked="0"/>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pplyProtection="1">
      <alignment horizontal="center" vertical="center" wrapText="1"/>
      <protection locked="0"/>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4" fillId="0" borderId="7" xfId="0" applyFont="1" applyBorder="1" applyAlignment="1">
      <alignment horizontal="left" vertical="center" wrapText="1"/>
    </xf>
    <xf numFmtId="0" fontId="4" fillId="0" borderId="7" xfId="0" applyFont="1" applyBorder="1" applyAlignment="1" applyProtection="1">
      <alignment horizontal="left" vertical="center" wrapText="1"/>
      <protection locked="0"/>
    </xf>
    <xf numFmtId="176" fontId="8" fillId="0" borderId="7" xfId="0" applyNumberFormat="1" applyFont="1" applyBorder="1" applyAlignment="1">
      <alignment horizontal="right" vertical="center" wrapText="1"/>
    </xf>
    <xf numFmtId="0" fontId="11" fillId="0" borderId="2" xfId="0" applyFont="1" applyBorder="1" applyAlignment="1" applyProtection="1">
      <alignment horizontal="center" vertical="center" wrapText="1"/>
      <protection locked="0"/>
    </xf>
    <xf numFmtId="0" fontId="4" fillId="0" borderId="3" xfId="0" applyFont="1" applyBorder="1" applyAlignment="1">
      <alignment horizontal="left" vertical="center"/>
    </xf>
    <xf numFmtId="0" fontId="4" fillId="0" borderId="4" xfId="0" applyFont="1" applyBorder="1" applyAlignment="1">
      <alignment horizontal="left" vertical="center"/>
    </xf>
    <xf numFmtId="0" fontId="7" fillId="0" borderId="0" xfId="0" applyFont="1" applyBorder="1" applyAlignment="1" applyProtection="1">
      <alignment horizontal="right" vertical="center"/>
      <protection locked="0"/>
    </xf>
    <xf numFmtId="0" fontId="11" fillId="0" borderId="0" xfId="0" applyFont="1" applyBorder="1" applyAlignment="1" applyProtection="1">
      <alignment horizontal="right"/>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7" xfId="0" applyFont="1" applyBorder="1" applyAlignment="1" applyProtection="1">
      <alignment horizontal="center" vertical="center"/>
      <protection locked="0"/>
    </xf>
    <xf numFmtId="0" fontId="12" fillId="0" borderId="0" xfId="0" applyFont="1" applyAlignment="1">
      <alignment horizontal="center" vertical="center"/>
    </xf>
    <xf numFmtId="49" fontId="13" fillId="0" borderId="0" xfId="50" applyNumberFormat="1" applyFont="1" applyBorder="1" applyAlignment="1">
      <alignment horizontal="right" vertical="center" wrapText="1"/>
    </xf>
    <xf numFmtId="49" fontId="14" fillId="0" borderId="0" xfId="50" applyNumberFormat="1" applyFont="1" applyBorder="1" applyAlignment="1">
      <alignment horizontal="center" vertical="center" wrapText="1"/>
    </xf>
    <xf numFmtId="49" fontId="13" fillId="0" borderId="0" xfId="50" applyNumberFormat="1" applyFont="1" applyBorder="1">
      <alignment horizontal="left" vertical="center" wrapText="1"/>
    </xf>
    <xf numFmtId="49" fontId="15" fillId="0" borderId="7"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3" fillId="0" borderId="7" xfId="0" applyNumberFormat="1" applyFont="1" applyBorder="1" applyAlignment="1">
      <alignment horizontal="left" vertical="center" wrapText="1"/>
    </xf>
    <xf numFmtId="49" fontId="13" fillId="0" borderId="7" xfId="0" applyNumberFormat="1" applyFont="1" applyBorder="1" applyAlignment="1">
      <alignment horizontal="center" vertical="center" wrapText="1"/>
    </xf>
    <xf numFmtId="180" fontId="13" fillId="0" borderId="7" xfId="0" applyNumberFormat="1" applyFont="1" applyBorder="1" applyAlignment="1">
      <alignment horizontal="right" vertical="center" wrapText="1"/>
    </xf>
    <xf numFmtId="176" fontId="13" fillId="0" borderId="7" xfId="0" applyNumberFormat="1" applyFont="1" applyBorder="1" applyAlignment="1">
      <alignment horizontal="right" vertical="center" wrapText="1"/>
    </xf>
    <xf numFmtId="0" fontId="17" fillId="0" borderId="0" xfId="0" applyFont="1" applyBorder="1" applyAlignment="1">
      <alignment horizontal="center" vertical="center"/>
    </xf>
    <xf numFmtId="0" fontId="18" fillId="0" borderId="0" xfId="0" applyFont="1" applyBorder="1" applyAlignment="1">
      <alignment horizontal="center" vertical="center"/>
    </xf>
    <xf numFmtId="0" fontId="18" fillId="0" borderId="0" xfId="0" applyFont="1" applyBorder="1" applyAlignment="1" applyProtection="1">
      <alignment horizontal="center" vertical="center"/>
      <protection locked="0"/>
    </xf>
    <xf numFmtId="0" fontId="10" fillId="0" borderId="7" xfId="0" applyFont="1" applyBorder="1" applyAlignment="1">
      <alignment horizontal="center" vertical="center" wrapText="1"/>
    </xf>
    <xf numFmtId="0" fontId="4" fillId="0" borderId="7" xfId="0" applyFont="1" applyBorder="1" applyAlignment="1">
      <alignment vertical="center" wrapText="1"/>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49" fontId="8" fillId="0" borderId="7" xfId="50" applyNumberFormat="1" applyFont="1" applyBorder="1" applyAlignment="1">
      <alignment horizontal="left" vertical="center" wrapText="1" indent="1"/>
    </xf>
    <xf numFmtId="0" fontId="19"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0" xfId="0" applyFont="1" applyBorder="1" applyAlignment="1">
      <alignment wrapText="1"/>
    </xf>
    <xf numFmtId="0" fontId="11" fillId="0" borderId="0" xfId="0" applyFont="1" applyBorder="1" applyAlignment="1">
      <alignment horizontal="right" wrapText="1"/>
    </xf>
    <xf numFmtId="0" fontId="11" fillId="0" borderId="0" xfId="0" applyFont="1" applyBorder="1" applyAlignment="1">
      <alignment wrapText="1"/>
    </xf>
    <xf numFmtId="0" fontId="10" fillId="0" borderId="8" xfId="0" applyFont="1" applyBorder="1" applyAlignment="1">
      <alignment horizontal="center" vertical="center" wrapText="1"/>
    </xf>
    <xf numFmtId="0" fontId="4" fillId="0" borderId="0" xfId="0" applyFont="1" applyBorder="1" applyAlignment="1" applyProtection="1">
      <alignment horizontal="right"/>
      <protection locked="0"/>
    </xf>
    <xf numFmtId="0" fontId="4" fillId="0" borderId="0" xfId="0" applyFont="1" applyBorder="1" applyAlignment="1">
      <alignment horizontal="right" vertical="center" wrapText="1"/>
    </xf>
    <xf numFmtId="0" fontId="20" fillId="0" borderId="0" xfId="0" applyFont="1" applyBorder="1" applyAlignment="1" applyProtection="1">
      <alignment horizontal="right" vertical="center" wrapText="1"/>
      <protection locked="0"/>
    </xf>
    <xf numFmtId="0" fontId="9" fillId="0" borderId="0" xfId="0" applyFont="1" applyBorder="1" applyAlignment="1">
      <alignment horizontal="center" vertical="center" wrapText="1"/>
    </xf>
    <xf numFmtId="0" fontId="9" fillId="0" borderId="0" xfId="0" applyFont="1" applyBorder="1" applyAlignment="1" applyProtection="1">
      <alignment horizontal="center" vertical="center" wrapText="1"/>
      <protection locked="0"/>
    </xf>
    <xf numFmtId="0" fontId="4" fillId="0" borderId="0" xfId="0" applyFont="1" applyBorder="1" applyAlignment="1" applyProtection="1">
      <alignment vertical="top" wrapText="1"/>
      <protection locked="0"/>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pplyProtection="1">
      <alignment horizontal="center" vertical="center" wrapText="1"/>
      <protection locked="0"/>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1" xfId="0" applyFont="1" applyBorder="1" applyAlignment="1" applyProtection="1">
      <alignment horizontal="center" vertical="center" wrapText="1"/>
      <protection locked="0"/>
    </xf>
    <xf numFmtId="0" fontId="4" fillId="0" borderId="6"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center" vertical="center"/>
    </xf>
    <xf numFmtId="0" fontId="4" fillId="0" borderId="13" xfId="0" applyFont="1" applyBorder="1" applyAlignment="1">
      <alignment horizontal="left" vertical="center"/>
    </xf>
    <xf numFmtId="0" fontId="4" fillId="0" borderId="11" xfId="0" applyFont="1" applyBorder="1" applyAlignment="1">
      <alignment horizontal="left" vertical="center"/>
    </xf>
    <xf numFmtId="0" fontId="20" fillId="0" borderId="0" xfId="0" applyFont="1" applyBorder="1" applyAlignment="1" applyProtection="1">
      <alignment horizontal="right" vertical="center"/>
      <protection locked="0"/>
    </xf>
    <xf numFmtId="0" fontId="20" fillId="0" borderId="0" xfId="0" applyFont="1" applyBorder="1" applyAlignment="1">
      <alignment horizontal="right" vertical="center" wrapText="1"/>
    </xf>
    <xf numFmtId="0" fontId="9" fillId="0" borderId="0" xfId="0" applyFont="1" applyBorder="1" applyAlignment="1" applyProtection="1">
      <alignment horizontal="center" vertical="center"/>
      <protection locked="0"/>
    </xf>
    <xf numFmtId="0" fontId="4" fillId="0" borderId="0" xfId="0" applyFont="1" applyBorder="1" applyAlignment="1" applyProtection="1">
      <alignment horizontal="right" wrapText="1"/>
      <protection locked="0"/>
    </xf>
    <xf numFmtId="0" fontId="4" fillId="0" borderId="0" xfId="0" applyFont="1" applyBorder="1" applyAlignment="1">
      <alignment horizontal="right" wrapText="1"/>
    </xf>
    <xf numFmtId="0" fontId="5" fillId="0" borderId="3" xfId="0" applyFont="1" applyBorder="1" applyAlignment="1" applyProtection="1">
      <alignment horizontal="center" vertical="center"/>
      <protection locked="0"/>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3" xfId="0" applyFont="1" applyBorder="1" applyAlignment="1" applyProtection="1">
      <alignment horizontal="center" vertical="center"/>
      <protection locked="0"/>
    </xf>
    <xf numFmtId="0" fontId="5" fillId="0" borderId="13"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4" fillId="0" borderId="0" xfId="0" applyFont="1" applyBorder="1" applyAlignment="1">
      <alignment horizontal="left" vertical="center"/>
    </xf>
    <xf numFmtId="0" fontId="10" fillId="0" borderId="9"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1" xfId="0" applyFont="1" applyBorder="1" applyAlignment="1">
      <alignment horizontal="center" vertical="center"/>
    </xf>
    <xf numFmtId="0" fontId="10" fillId="0" borderId="11" xfId="0" applyFont="1" applyBorder="1" applyAlignment="1" applyProtection="1">
      <alignment horizontal="center" vertical="center"/>
      <protection locked="0"/>
    </xf>
    <xf numFmtId="0" fontId="4" fillId="0" borderId="11" xfId="0" applyFont="1" applyBorder="1" applyAlignment="1">
      <alignment horizontal="right" vertical="center"/>
    </xf>
    <xf numFmtId="176" fontId="4" fillId="0" borderId="7" xfId="0" applyNumberFormat="1" applyFont="1" applyBorder="1" applyAlignment="1">
      <alignment horizontal="right" vertical="center"/>
    </xf>
    <xf numFmtId="0" fontId="4" fillId="0" borderId="6" xfId="0" applyFont="1" applyBorder="1" applyAlignment="1">
      <alignment horizontal="left" vertical="center" wrapText="1" indent="2"/>
    </xf>
    <xf numFmtId="0" fontId="4" fillId="0" borderId="11" xfId="0" applyFont="1" applyBorder="1" applyAlignment="1">
      <alignment horizontal="center" vertical="center" wrapText="1"/>
    </xf>
    <xf numFmtId="180" fontId="8" fillId="0" borderId="7" xfId="56" applyNumberFormat="1" applyFont="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10" fillId="0" borderId="10" xfId="0" applyFont="1" applyBorder="1" applyAlignment="1" applyProtection="1">
      <alignment horizontal="center" vertical="center" wrapText="1"/>
      <protection locked="0"/>
    </xf>
    <xf numFmtId="0" fontId="10" fillId="0" borderId="13" xfId="0" applyFont="1" applyBorder="1" applyAlignment="1">
      <alignment horizontal="center" vertical="center" wrapText="1"/>
    </xf>
    <xf numFmtId="0" fontId="10" fillId="0" borderId="13" xfId="0" applyFont="1" applyBorder="1" applyAlignment="1" applyProtection="1">
      <alignment horizontal="center" vertical="center"/>
      <protection locked="0"/>
    </xf>
    <xf numFmtId="0" fontId="10" fillId="0" borderId="13"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4" fillId="0" borderId="0" xfId="0" applyFont="1" applyBorder="1" applyAlignment="1">
      <alignment horizontal="right"/>
    </xf>
    <xf numFmtId="0" fontId="10" fillId="0" borderId="4" xfId="0" applyFont="1" applyBorder="1" applyAlignment="1">
      <alignment horizontal="center" vertical="center" wrapText="1"/>
    </xf>
    <xf numFmtId="0" fontId="1" fillId="0" borderId="0" xfId="0" applyFont="1" applyBorder="1" applyAlignment="1"/>
    <xf numFmtId="0" fontId="11" fillId="0" borderId="0" xfId="0" applyFont="1" applyBorder="1" applyAlignment="1">
      <alignment horizontal="right" vertical="center"/>
    </xf>
    <xf numFmtId="0" fontId="4" fillId="0" borderId="0" xfId="0" applyFont="1" applyBorder="1" applyAlignment="1" applyProtection="1">
      <alignment horizontal="left" vertical="center" wrapText="1"/>
      <protection locked="0"/>
    </xf>
    <xf numFmtId="0" fontId="5" fillId="0" borderId="0" xfId="0" applyFont="1" applyBorder="1" applyAlignment="1">
      <alignment horizontal="left" vertical="center" wrapText="1"/>
    </xf>
    <xf numFmtId="0" fontId="11" fillId="0" borderId="0" xfId="0" applyFont="1" applyBorder="1" applyAlignment="1">
      <alignment horizontal="right"/>
    </xf>
    <xf numFmtId="176" fontId="8" fillId="0" borderId="7" xfId="51" applyNumberFormat="1" applyFont="1" applyBorder="1">
      <alignment horizontal="right" vertical="center"/>
    </xf>
    <xf numFmtId="0" fontId="11" fillId="0" borderId="7" xfId="0" applyFont="1" applyBorder="1" applyAlignment="1" applyProtection="1">
      <alignment horizontal="center" vertical="center" wrapText="1"/>
      <protection locked="0"/>
    </xf>
    <xf numFmtId="0" fontId="11" fillId="0" borderId="7" xfId="0" applyFont="1" applyBorder="1" applyAlignment="1">
      <alignment horizontal="center" vertical="center" wrapText="1"/>
    </xf>
    <xf numFmtId="0" fontId="19" fillId="0" borderId="0" xfId="0" applyFont="1" applyBorder="1" applyAlignment="1">
      <alignment horizontal="center" vertical="center"/>
    </xf>
    <xf numFmtId="0" fontId="4" fillId="0" borderId="0" xfId="0" applyFont="1" applyBorder="1" applyAlignment="1" applyProtection="1">
      <alignment horizontal="right" vertical="center"/>
      <protection locked="0"/>
    </xf>
    <xf numFmtId="49" fontId="11" fillId="0" borderId="0" xfId="0" applyNumberFormat="1" applyFont="1" applyBorder="1" applyAlignment="1"/>
    <xf numFmtId="0" fontId="8" fillId="0" borderId="0" xfId="0" applyFont="1" applyBorder="1" applyAlignment="1">
      <alignment horizontal="left" vertical="center"/>
    </xf>
    <xf numFmtId="0" fontId="11" fillId="0" borderId="7" xfId="0" applyFont="1" applyBorder="1" applyAlignment="1">
      <alignment horizontal="center" vertical="center"/>
    </xf>
    <xf numFmtId="49" fontId="8" fillId="0" borderId="7" xfId="0" applyNumberFormat="1" applyFont="1" applyBorder="1" applyAlignment="1">
      <alignment horizontal="left" vertical="center" wrapText="1"/>
    </xf>
    <xf numFmtId="0" fontId="2" fillId="0" borderId="7" xfId="0" applyFont="1" applyBorder="1" applyAlignment="1">
      <alignment horizontal="center" vertical="center" wrapText="1"/>
    </xf>
    <xf numFmtId="0" fontId="11" fillId="0" borderId="0" xfId="0" applyFont="1" applyBorder="1">
      <alignment vertical="top"/>
    </xf>
    <xf numFmtId="49" fontId="12" fillId="0" borderId="7" xfId="50" applyNumberFormat="1" applyFont="1" applyBorder="1" applyAlignment="1">
      <alignment horizontal="center" vertical="center" wrapText="1"/>
    </xf>
    <xf numFmtId="49" fontId="13" fillId="0" borderId="7" xfId="50" applyNumberFormat="1" applyFont="1" applyBorder="1" applyAlignment="1">
      <alignment horizontal="right" vertical="center" wrapText="1"/>
    </xf>
    <xf numFmtId="49" fontId="14" fillId="0" borderId="7" xfId="50" applyNumberFormat="1" applyFont="1" applyBorder="1" applyAlignment="1">
      <alignment horizontal="center" vertical="center" wrapText="1"/>
    </xf>
    <xf numFmtId="49" fontId="13" fillId="0" borderId="7" xfId="50" applyNumberFormat="1" applyFont="1" applyBorder="1">
      <alignment horizontal="left" vertical="center" wrapText="1"/>
    </xf>
    <xf numFmtId="49" fontId="15" fillId="0" borderId="7" xfId="50" applyNumberFormat="1" applyFont="1" applyBorder="1" applyAlignment="1">
      <alignment horizontal="center" vertical="center" wrapText="1"/>
    </xf>
    <xf numFmtId="49" fontId="13" fillId="0" borderId="7" xfId="50" applyNumberFormat="1" applyFont="1" applyBorder="1" applyAlignment="1">
      <alignment horizontal="center" vertical="center" wrapText="1"/>
    </xf>
    <xf numFmtId="176" fontId="13" fillId="0" borderId="7" xfId="50" applyNumberFormat="1" applyFont="1" applyBorder="1" applyAlignment="1">
      <alignment horizontal="right" vertical="center" wrapText="1"/>
    </xf>
    <xf numFmtId="180" fontId="13" fillId="0" borderId="7" xfId="56" applyNumberFormat="1" applyFont="1" applyBorder="1" applyAlignment="1">
      <alignment horizontal="center" vertical="center" wrapText="1"/>
    </xf>
    <xf numFmtId="49" fontId="21" fillId="0" borderId="7" xfId="50" applyNumberFormat="1" applyFont="1" applyBorder="1" applyAlignment="1">
      <alignment horizontal="right" vertical="center" wrapText="1"/>
    </xf>
    <xf numFmtId="49" fontId="13" fillId="0" borderId="10" xfId="50" applyNumberFormat="1" applyFont="1" applyBorder="1" applyAlignment="1">
      <alignment horizontal="right" vertical="center" wrapText="1"/>
    </xf>
    <xf numFmtId="49" fontId="13" fillId="0" borderId="7" xfId="50" applyNumberFormat="1" applyFont="1" applyBorder="1" applyAlignment="1">
      <alignment horizontal="left" vertical="center" wrapText="1" indent="2"/>
    </xf>
    <xf numFmtId="49" fontId="13" fillId="0" borderId="7" xfId="50" applyNumberFormat="1" applyFont="1" applyBorder="1" applyAlignment="1">
      <alignment horizontal="left" vertical="center" wrapText="1" indent="4"/>
    </xf>
    <xf numFmtId="49" fontId="22" fillId="0" borderId="7" xfId="0" applyNumberFormat="1" applyFont="1" applyBorder="1" applyAlignment="1">
      <alignment horizontal="right" vertical="center" wrapText="1"/>
    </xf>
    <xf numFmtId="49" fontId="14" fillId="0" borderId="7" xfId="0" applyNumberFormat="1" applyFont="1" applyBorder="1" applyAlignment="1">
      <alignment horizontal="center" vertical="center" wrapText="1"/>
    </xf>
    <xf numFmtId="49" fontId="22" fillId="0" borderId="7" xfId="50" applyNumberFormat="1" applyFont="1" applyBorder="1">
      <alignment horizontal="left" vertical="center" wrapText="1"/>
    </xf>
    <xf numFmtId="176" fontId="13" fillId="0" borderId="7" xfId="0" applyNumberFormat="1" applyFont="1" applyBorder="1" applyAlignment="1">
      <alignment horizontal="right" vertical="center"/>
    </xf>
    <xf numFmtId="176" fontId="22" fillId="0" borderId="7" xfId="0" applyNumberFormat="1" applyFont="1" applyBorder="1" applyAlignment="1">
      <alignment horizontal="left" vertical="center"/>
    </xf>
    <xf numFmtId="176" fontId="13" fillId="0" borderId="7" xfId="51" applyNumberFormat="1" applyFont="1" applyBorder="1">
      <alignment horizontal="right" vertical="center"/>
    </xf>
    <xf numFmtId="176" fontId="13" fillId="0" borderId="7" xfId="0" applyNumberFormat="1" applyFont="1" applyBorder="1" applyAlignment="1">
      <alignment horizontal="left" vertical="center"/>
    </xf>
    <xf numFmtId="49" fontId="22" fillId="0" borderId="7" xfId="0" applyNumberFormat="1" applyFont="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1"/>
  <sheetViews>
    <sheetView showZeros="0" workbookViewId="0">
      <pane ySplit="1" topLeftCell="A2" activePane="bottomLeft" state="frozen"/>
      <selection/>
      <selection pane="bottomLeft" activeCell="B16" sqref="B16"/>
    </sheetView>
  </sheetViews>
  <sheetFormatPr defaultColWidth="8.85" defaultRowHeight="15" customHeight="1" outlineLevelCol="3"/>
  <cols>
    <col min="1" max="2" width="28.575" customWidth="1"/>
    <col min="3" max="3" width="35.7" customWidth="1"/>
    <col min="4" max="4" width="28.575" customWidth="1"/>
  </cols>
  <sheetData>
    <row r="1" customHeight="1" spans="1:4">
      <c r="A1" s="57"/>
      <c r="B1" s="57"/>
      <c r="C1" s="57"/>
      <c r="D1" s="57"/>
    </row>
    <row r="2" ht="18.75" customHeight="1" spans="1:4">
      <c r="A2" s="152" t="s">
        <v>0</v>
      </c>
      <c r="B2" s="163"/>
      <c r="C2" s="163"/>
      <c r="D2" s="163"/>
    </row>
    <row r="3" ht="28.5" customHeight="1" spans="1:4">
      <c r="A3" s="164" t="s">
        <v>1</v>
      </c>
      <c r="B3" s="164"/>
      <c r="C3" s="164"/>
      <c r="D3" s="164"/>
    </row>
    <row r="4" ht="18.75" customHeight="1" spans="1:4">
      <c r="A4" s="154" t="str">
        <f>"单位名称："&amp;"中共玉溪市委社会工作部"</f>
        <v>单位名称：中共玉溪市委社会工作部</v>
      </c>
      <c r="B4" s="154"/>
      <c r="C4" s="154"/>
      <c r="D4" s="152" t="s">
        <v>2</v>
      </c>
    </row>
    <row r="5" ht="18.75" customHeight="1" spans="1:4">
      <c r="A5" s="155" t="s">
        <v>3</v>
      </c>
      <c r="B5" s="155"/>
      <c r="C5" s="155" t="s">
        <v>4</v>
      </c>
      <c r="D5" s="155"/>
    </row>
    <row r="6" ht="18.75" customHeight="1" spans="1:4">
      <c r="A6" s="155" t="s">
        <v>5</v>
      </c>
      <c r="B6" s="155" t="s">
        <v>6</v>
      </c>
      <c r="C6" s="155" t="s">
        <v>7</v>
      </c>
      <c r="D6" s="155" t="s">
        <v>6</v>
      </c>
    </row>
    <row r="7" ht="18.75" customHeight="1" spans="1:4">
      <c r="A7" s="154" t="s">
        <v>8</v>
      </c>
      <c r="B7" s="168">
        <v>3895205.42</v>
      </c>
      <c r="C7" s="169" t="str">
        <f>"一"&amp;"、"&amp;"一般公共服务支出"</f>
        <v>一、一般公共服务支出</v>
      </c>
      <c r="D7" s="168">
        <v>3251391.36</v>
      </c>
    </row>
    <row r="8" ht="18.75" customHeight="1" spans="1:4">
      <c r="A8" s="154" t="s">
        <v>9</v>
      </c>
      <c r="B8" s="168"/>
      <c r="C8" s="169" t="str">
        <f>"二"&amp;"、"&amp;"社会保障和就业支出"</f>
        <v>二、社会保障和就业支出</v>
      </c>
      <c r="D8" s="168">
        <v>234082.56</v>
      </c>
    </row>
    <row r="9" ht="18.75" customHeight="1" spans="1:4">
      <c r="A9" s="154" t="s">
        <v>10</v>
      </c>
      <c r="B9" s="168"/>
      <c r="C9" s="169" t="str">
        <f>"三"&amp;"、"&amp;"卫生健康支出"</f>
        <v>三、卫生健康支出</v>
      </c>
      <c r="D9" s="168">
        <v>191847.5</v>
      </c>
    </row>
    <row r="10" ht="18.75" customHeight="1" spans="1:4">
      <c r="A10" s="154" t="s">
        <v>11</v>
      </c>
      <c r="B10" s="168"/>
      <c r="C10" s="169" t="str">
        <f>"四"&amp;"、"&amp;"住房保障支出"</f>
        <v>四、住房保障支出</v>
      </c>
      <c r="D10" s="168">
        <v>217884</v>
      </c>
    </row>
    <row r="11" ht="18.75" customHeight="1" spans="1:4">
      <c r="A11" s="154" t="s">
        <v>12</v>
      </c>
      <c r="B11" s="168"/>
      <c r="C11" s="154"/>
      <c r="D11" s="154"/>
    </row>
    <row r="12" ht="18.75" customHeight="1" spans="1:4">
      <c r="A12" s="154" t="s">
        <v>13</v>
      </c>
      <c r="B12" s="168"/>
      <c r="C12" s="154"/>
      <c r="D12" s="154"/>
    </row>
    <row r="13" ht="18.75" customHeight="1" spans="1:4">
      <c r="A13" s="154" t="s">
        <v>14</v>
      </c>
      <c r="B13" s="168"/>
      <c r="C13" s="154"/>
      <c r="D13" s="154"/>
    </row>
    <row r="14" ht="18.75" customHeight="1" spans="1:4">
      <c r="A14" s="154" t="s">
        <v>15</v>
      </c>
      <c r="B14" s="168"/>
      <c r="C14" s="154"/>
      <c r="D14" s="154"/>
    </row>
    <row r="15" ht="18.75" customHeight="1" spans="1:4">
      <c r="A15" s="154" t="s">
        <v>16</v>
      </c>
      <c r="B15" s="168"/>
      <c r="C15" s="154"/>
      <c r="D15" s="154"/>
    </row>
    <row r="16" ht="18.75" customHeight="1" spans="1:4">
      <c r="A16" s="154" t="s">
        <v>17</v>
      </c>
      <c r="B16" s="168"/>
      <c r="C16" s="154"/>
      <c r="D16" s="154"/>
    </row>
    <row r="17" ht="18.75" customHeight="1" spans="1:4">
      <c r="A17" s="170" t="s">
        <v>18</v>
      </c>
      <c r="B17" s="168">
        <v>3895205.42</v>
      </c>
      <c r="C17" s="170" t="s">
        <v>19</v>
      </c>
      <c r="D17" s="168">
        <v>3895205.42</v>
      </c>
    </row>
    <row r="18" ht="18.75" customHeight="1" spans="1:4">
      <c r="A18" s="165" t="s">
        <v>20</v>
      </c>
      <c r="B18" s="154"/>
      <c r="C18" s="165" t="s">
        <v>21</v>
      </c>
      <c r="D18" s="154"/>
    </row>
    <row r="19" ht="18.75" customHeight="1" spans="1:4">
      <c r="A19" s="63" t="s">
        <v>22</v>
      </c>
      <c r="B19" s="168"/>
      <c r="C19" s="63" t="s">
        <v>22</v>
      </c>
      <c r="D19" s="168"/>
    </row>
    <row r="20" ht="18.75" customHeight="1" spans="1:4">
      <c r="A20" s="63" t="s">
        <v>23</v>
      </c>
      <c r="B20" s="168"/>
      <c r="C20" s="63" t="s">
        <v>23</v>
      </c>
      <c r="D20" s="168"/>
    </row>
    <row r="21" ht="18.75" customHeight="1" spans="1:4">
      <c r="A21" s="170" t="s">
        <v>24</v>
      </c>
      <c r="B21" s="168">
        <v>3895205.42</v>
      </c>
      <c r="C21" s="170" t="s">
        <v>25</v>
      </c>
      <c r="D21" s="168">
        <v>3895205.42</v>
      </c>
    </row>
  </sheetData>
  <mergeCells count="5">
    <mergeCell ref="A2:D2"/>
    <mergeCell ref="A3:D3"/>
    <mergeCell ref="A4:C4"/>
    <mergeCell ref="A5:B5"/>
    <mergeCell ref="C5:D5"/>
  </mergeCells>
  <pageMargins left="0.75" right="0.75" top="1" bottom="1" header="0.5" footer="0.5"/>
  <pageSetup paperSize="1" fitToHeight="0"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1"/>
  <sheetViews>
    <sheetView showZeros="0" workbookViewId="0">
      <pane ySplit="1" topLeftCell="A2" activePane="bottomLeft" state="frozen"/>
      <selection/>
      <selection pane="bottomLeft" activeCell="B16" sqref="B16"/>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51"/>
      <c r="B1" s="151"/>
      <c r="C1" s="151"/>
      <c r="D1" s="151"/>
      <c r="E1" s="151"/>
      <c r="F1" s="151"/>
      <c r="G1" s="151"/>
      <c r="H1" s="151"/>
      <c r="I1" s="151"/>
      <c r="J1" s="151"/>
      <c r="K1" s="151"/>
      <c r="L1" s="151"/>
      <c r="M1" s="151"/>
      <c r="N1" s="151"/>
      <c r="O1" s="151"/>
      <c r="P1" s="151"/>
      <c r="Q1" s="151"/>
      <c r="R1" s="151"/>
      <c r="S1" s="151"/>
    </row>
    <row r="2" customHeight="1" spans="1:19">
      <c r="A2" s="159" t="s">
        <v>26</v>
      </c>
      <c r="B2" s="159"/>
      <c r="C2" s="159"/>
      <c r="D2" s="159"/>
      <c r="E2" s="159"/>
      <c r="F2" s="159"/>
      <c r="G2" s="159"/>
      <c r="H2" s="159"/>
      <c r="I2" s="159"/>
      <c r="J2" s="159"/>
      <c r="K2" s="159"/>
      <c r="L2" s="159"/>
      <c r="M2" s="159"/>
      <c r="N2" s="159"/>
      <c r="O2" s="159"/>
      <c r="P2" s="159"/>
      <c r="Q2" s="159"/>
      <c r="R2" s="159"/>
      <c r="S2" s="159"/>
    </row>
    <row r="3" ht="28.5" customHeight="1" spans="1:19">
      <c r="A3" s="153" t="s">
        <v>1</v>
      </c>
      <c r="B3" s="153"/>
      <c r="C3" s="153"/>
      <c r="D3" s="153"/>
      <c r="E3" s="153"/>
      <c r="F3" s="153"/>
      <c r="G3" s="153"/>
      <c r="H3" s="153"/>
      <c r="I3" s="153"/>
      <c r="J3" s="153"/>
      <c r="K3" s="153"/>
      <c r="L3" s="153"/>
      <c r="M3" s="153"/>
      <c r="N3" s="153"/>
      <c r="O3" s="153"/>
      <c r="P3" s="153"/>
      <c r="Q3" s="153"/>
      <c r="R3" s="153"/>
      <c r="S3" s="153"/>
    </row>
    <row r="4" ht="20.25" customHeight="1" spans="1:19">
      <c r="A4" s="154" t="str">
        <f>"单位名称："&amp;"中共玉溪市委社会工作部"</f>
        <v>单位名称：中共玉溪市委社会工作部</v>
      </c>
      <c r="B4" s="154"/>
      <c r="C4" s="154"/>
      <c r="D4" s="154"/>
      <c r="E4" s="154"/>
      <c r="F4" s="154"/>
      <c r="G4" s="154"/>
      <c r="H4" s="154"/>
      <c r="I4" s="154"/>
      <c r="J4" s="154"/>
      <c r="K4" s="154"/>
      <c r="L4" s="160"/>
      <c r="M4" s="160"/>
      <c r="N4" s="160"/>
      <c r="O4" s="160"/>
      <c r="P4" s="160"/>
      <c r="Q4" s="160"/>
      <c r="R4" s="160"/>
      <c r="S4" s="160" t="s">
        <v>2</v>
      </c>
    </row>
    <row r="5" ht="27" customHeight="1" spans="1:19">
      <c r="A5" s="155" t="s">
        <v>27</v>
      </c>
      <c r="B5" s="155" t="s">
        <v>28</v>
      </c>
      <c r="C5" s="155" t="s">
        <v>29</v>
      </c>
      <c r="D5" s="155" t="s">
        <v>30</v>
      </c>
      <c r="E5" s="155"/>
      <c r="F5" s="155"/>
      <c r="G5" s="155"/>
      <c r="H5" s="155"/>
      <c r="I5" s="155"/>
      <c r="J5" s="155"/>
      <c r="K5" s="155"/>
      <c r="L5" s="155"/>
      <c r="M5" s="155"/>
      <c r="N5" s="155"/>
      <c r="O5" s="155" t="s">
        <v>20</v>
      </c>
      <c r="P5" s="155"/>
      <c r="Q5" s="155"/>
      <c r="R5" s="155"/>
      <c r="S5" s="155"/>
    </row>
    <row r="6" ht="27" customHeight="1" spans="1:19">
      <c r="A6" s="155"/>
      <c r="B6" s="155"/>
      <c r="C6" s="155"/>
      <c r="D6" s="155" t="s">
        <v>31</v>
      </c>
      <c r="E6" s="155" t="s">
        <v>32</v>
      </c>
      <c r="F6" s="155" t="s">
        <v>33</v>
      </c>
      <c r="G6" s="155" t="s">
        <v>34</v>
      </c>
      <c r="H6" s="155" t="s">
        <v>35</v>
      </c>
      <c r="I6" s="155" t="s">
        <v>36</v>
      </c>
      <c r="J6" s="155"/>
      <c r="K6" s="155"/>
      <c r="L6" s="155"/>
      <c r="M6" s="155"/>
      <c r="N6" s="155"/>
      <c r="O6" s="155" t="s">
        <v>31</v>
      </c>
      <c r="P6" s="155" t="s">
        <v>32</v>
      </c>
      <c r="Q6" s="155" t="s">
        <v>33</v>
      </c>
      <c r="R6" s="155" t="s">
        <v>34</v>
      </c>
      <c r="S6" s="155" t="s">
        <v>37</v>
      </c>
    </row>
    <row r="7" ht="27" customHeight="1" spans="1:19">
      <c r="A7" s="155"/>
      <c r="B7" s="155"/>
      <c r="C7" s="155"/>
      <c r="D7" s="155"/>
      <c r="E7" s="155"/>
      <c r="F7" s="155"/>
      <c r="G7" s="155"/>
      <c r="H7" s="155"/>
      <c r="I7" s="155" t="s">
        <v>31</v>
      </c>
      <c r="J7" s="155" t="s">
        <v>38</v>
      </c>
      <c r="K7" s="155" t="s">
        <v>39</v>
      </c>
      <c r="L7" s="155" t="s">
        <v>40</v>
      </c>
      <c r="M7" s="155" t="s">
        <v>41</v>
      </c>
      <c r="N7" s="155" t="s">
        <v>42</v>
      </c>
      <c r="O7" s="155"/>
      <c r="P7" s="155"/>
      <c r="Q7" s="155"/>
      <c r="R7" s="155"/>
      <c r="S7" s="155"/>
    </row>
    <row r="8" ht="20.25" customHeight="1" spans="1:19">
      <c r="A8" s="158" t="s">
        <v>43</v>
      </c>
      <c r="B8" s="158" t="s">
        <v>44</v>
      </c>
      <c r="C8" s="158" t="s">
        <v>45</v>
      </c>
      <c r="D8" s="158" t="s">
        <v>46</v>
      </c>
      <c r="E8" s="158" t="s">
        <v>47</v>
      </c>
      <c r="F8" s="158" t="s">
        <v>48</v>
      </c>
      <c r="G8" s="158" t="s">
        <v>49</v>
      </c>
      <c r="H8" s="158" t="s">
        <v>50</v>
      </c>
      <c r="I8" s="158" t="s">
        <v>51</v>
      </c>
      <c r="J8" s="158" t="s">
        <v>52</v>
      </c>
      <c r="K8" s="158" t="s">
        <v>53</v>
      </c>
      <c r="L8" s="158" t="s">
        <v>54</v>
      </c>
      <c r="M8" s="158" t="s">
        <v>55</v>
      </c>
      <c r="N8" s="158" t="s">
        <v>56</v>
      </c>
      <c r="O8" s="158" t="s">
        <v>57</v>
      </c>
      <c r="P8" s="158" t="s">
        <v>58</v>
      </c>
      <c r="Q8" s="158" t="s">
        <v>59</v>
      </c>
      <c r="R8" s="158" t="s">
        <v>60</v>
      </c>
      <c r="S8" s="158" t="s">
        <v>61</v>
      </c>
    </row>
    <row r="9" ht="20.25" customHeight="1" spans="1:19">
      <c r="A9" s="154" t="s">
        <v>62</v>
      </c>
      <c r="B9" s="154" t="s">
        <v>63</v>
      </c>
      <c r="C9" s="157">
        <v>3895205.42</v>
      </c>
      <c r="D9" s="157">
        <v>3895205.42</v>
      </c>
      <c r="E9" s="66">
        <v>3895205.42</v>
      </c>
      <c r="F9" s="66"/>
      <c r="G9" s="66"/>
      <c r="H9" s="66"/>
      <c r="I9" s="66"/>
      <c r="J9" s="66"/>
      <c r="K9" s="66"/>
      <c r="L9" s="66"/>
      <c r="M9" s="66"/>
      <c r="N9" s="66"/>
      <c r="O9" s="157"/>
      <c r="P9" s="157"/>
      <c r="Q9" s="157"/>
      <c r="R9" s="157"/>
      <c r="S9" s="157"/>
    </row>
    <row r="10" ht="20.25" customHeight="1" spans="1:19">
      <c r="A10" s="161" t="s">
        <v>64</v>
      </c>
      <c r="B10" s="161" t="s">
        <v>63</v>
      </c>
      <c r="C10" s="157">
        <v>3895205.42</v>
      </c>
      <c r="D10" s="157">
        <v>3895205.42</v>
      </c>
      <c r="E10" s="66">
        <v>3895205.42</v>
      </c>
      <c r="F10" s="66"/>
      <c r="G10" s="66"/>
      <c r="H10" s="66"/>
      <c r="I10" s="66"/>
      <c r="J10" s="66"/>
      <c r="K10" s="66"/>
      <c r="L10" s="66"/>
      <c r="M10" s="66"/>
      <c r="N10" s="66"/>
      <c r="O10" s="157"/>
      <c r="P10" s="157"/>
      <c r="Q10" s="157"/>
      <c r="R10" s="154"/>
      <c r="S10" s="157"/>
    </row>
    <row r="11" ht="20.25" customHeight="1" spans="1:19">
      <c r="A11" s="156" t="s">
        <v>29</v>
      </c>
      <c r="B11" s="154"/>
      <c r="C11" s="157">
        <v>3895205.42</v>
      </c>
      <c r="D11" s="157">
        <v>3895205.42</v>
      </c>
      <c r="E11" s="157">
        <v>3895205.42</v>
      </c>
      <c r="F11" s="157"/>
      <c r="G11" s="157"/>
      <c r="H11" s="157"/>
      <c r="I11" s="157"/>
      <c r="J11" s="157"/>
      <c r="K11" s="157"/>
      <c r="L11" s="157"/>
      <c r="M11" s="157"/>
      <c r="N11" s="157"/>
      <c r="O11" s="157"/>
      <c r="P11" s="157"/>
      <c r="Q11" s="157"/>
      <c r="R11" s="157"/>
      <c r="S11" s="157"/>
    </row>
  </sheetData>
  <mergeCells count="20">
    <mergeCell ref="A2:S2"/>
    <mergeCell ref="A3:S3"/>
    <mergeCell ref="A4:R4"/>
    <mergeCell ref="D5:N5"/>
    <mergeCell ref="O5:S5"/>
    <mergeCell ref="I6:N6"/>
    <mergeCell ref="A11:B11"/>
    <mergeCell ref="A5:A7"/>
    <mergeCell ref="B5:B7"/>
    <mergeCell ref="C5:C7"/>
    <mergeCell ref="D6:D7"/>
    <mergeCell ref="E6:E7"/>
    <mergeCell ref="F6:F7"/>
    <mergeCell ref="G6:G7"/>
    <mergeCell ref="H6:H7"/>
    <mergeCell ref="O6:O7"/>
    <mergeCell ref="P6:P7"/>
    <mergeCell ref="Q6:Q7"/>
    <mergeCell ref="R6:R7"/>
    <mergeCell ref="S6:S7"/>
  </mergeCells>
  <pageMargins left="0.75" right="0.75" top="1" bottom="1" header="0.5" footer="0.5"/>
  <pageSetup paperSize="1" scale="35" fitToHeight="0"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6"/>
  <sheetViews>
    <sheetView showZeros="0" topLeftCell="B1" workbookViewId="0">
      <pane ySplit="1" topLeftCell="A2" activePane="bottomLeft" state="frozen"/>
      <selection/>
      <selection pane="bottomLeft" activeCell="B16" sqref="B16"/>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51"/>
      <c r="B1" s="151"/>
      <c r="C1" s="151"/>
      <c r="D1" s="151"/>
      <c r="E1" s="151"/>
      <c r="F1" s="151"/>
      <c r="G1" s="151"/>
      <c r="H1" s="151"/>
      <c r="I1" s="151"/>
      <c r="J1" s="151"/>
      <c r="K1" s="151"/>
      <c r="L1" s="151"/>
      <c r="M1" s="151"/>
      <c r="N1" s="151"/>
      <c r="O1" s="151"/>
    </row>
    <row r="2" customHeight="1" spans="1:15">
      <c r="A2" s="159" t="s">
        <v>65</v>
      </c>
      <c r="B2" s="159"/>
      <c r="C2" s="159"/>
      <c r="D2" s="159"/>
      <c r="E2" s="159"/>
      <c r="F2" s="159"/>
      <c r="G2" s="159"/>
      <c r="H2" s="159"/>
      <c r="I2" s="159"/>
      <c r="J2" s="159"/>
      <c r="K2" s="159"/>
      <c r="L2" s="159"/>
      <c r="M2" s="159"/>
      <c r="N2" s="159"/>
      <c r="O2" s="159"/>
    </row>
    <row r="3" ht="28.5" customHeight="1" spans="1:15">
      <c r="A3" s="153" t="s">
        <v>1</v>
      </c>
      <c r="B3" s="153"/>
      <c r="C3" s="153"/>
      <c r="D3" s="153"/>
      <c r="E3" s="153"/>
      <c r="F3" s="153"/>
      <c r="G3" s="153"/>
      <c r="H3" s="153"/>
      <c r="I3" s="153"/>
      <c r="J3" s="153"/>
      <c r="K3" s="153"/>
      <c r="L3" s="153"/>
      <c r="M3" s="153"/>
      <c r="N3" s="153"/>
      <c r="O3" s="153"/>
    </row>
    <row r="4" ht="20.25" customHeight="1" spans="1:15">
      <c r="A4" s="154" t="str">
        <f>"单位名称："&amp;"中共玉溪市委社会工作部"</f>
        <v>单位名称：中共玉溪市委社会工作部</v>
      </c>
      <c r="B4" s="154"/>
      <c r="C4" s="154"/>
      <c r="D4" s="154"/>
      <c r="E4" s="154"/>
      <c r="F4" s="154"/>
      <c r="G4" s="154"/>
      <c r="H4" s="154"/>
      <c r="I4" s="154"/>
      <c r="J4" s="160"/>
      <c r="K4" s="160"/>
      <c r="L4" s="160"/>
      <c r="M4" s="160"/>
      <c r="N4" s="160"/>
      <c r="O4" s="160" t="s">
        <v>2</v>
      </c>
    </row>
    <row r="5" ht="27" customHeight="1" spans="1:15">
      <c r="A5" s="155" t="s">
        <v>66</v>
      </c>
      <c r="B5" s="155" t="s">
        <v>67</v>
      </c>
      <c r="C5" s="155" t="s">
        <v>29</v>
      </c>
      <c r="D5" s="155" t="s">
        <v>32</v>
      </c>
      <c r="E5" s="155"/>
      <c r="F5" s="155"/>
      <c r="G5" s="155" t="s">
        <v>33</v>
      </c>
      <c r="H5" s="155" t="s">
        <v>34</v>
      </c>
      <c r="I5" s="155" t="s">
        <v>68</v>
      </c>
      <c r="J5" s="155" t="s">
        <v>69</v>
      </c>
      <c r="K5" s="155"/>
      <c r="L5" s="155"/>
      <c r="M5" s="155"/>
      <c r="N5" s="155"/>
      <c r="O5" s="155"/>
    </row>
    <row r="6" ht="27" customHeight="1" spans="1:15">
      <c r="A6" s="155"/>
      <c r="B6" s="155"/>
      <c r="C6" s="155"/>
      <c r="D6" s="155" t="s">
        <v>31</v>
      </c>
      <c r="E6" s="155" t="s">
        <v>70</v>
      </c>
      <c r="F6" s="155" t="s">
        <v>71</v>
      </c>
      <c r="G6" s="155"/>
      <c r="H6" s="155"/>
      <c r="I6" s="155"/>
      <c r="J6" s="155" t="s">
        <v>31</v>
      </c>
      <c r="K6" s="155" t="s">
        <v>72</v>
      </c>
      <c r="L6" s="155" t="s">
        <v>73</v>
      </c>
      <c r="M6" s="155" t="s">
        <v>74</v>
      </c>
      <c r="N6" s="155" t="s">
        <v>75</v>
      </c>
      <c r="O6" s="155" t="s">
        <v>76</v>
      </c>
    </row>
    <row r="7" ht="20.25" customHeight="1" spans="1:15">
      <c r="A7" s="158" t="s">
        <v>43</v>
      </c>
      <c r="B7" s="158" t="s">
        <v>44</v>
      </c>
      <c r="C7" s="158" t="s">
        <v>45</v>
      </c>
      <c r="D7" s="158" t="s">
        <v>46</v>
      </c>
      <c r="E7" s="158" t="s">
        <v>47</v>
      </c>
      <c r="F7" s="158" t="s">
        <v>48</v>
      </c>
      <c r="G7" s="158" t="s">
        <v>49</v>
      </c>
      <c r="H7" s="158" t="s">
        <v>50</v>
      </c>
      <c r="I7" s="158" t="s">
        <v>51</v>
      </c>
      <c r="J7" s="158" t="s">
        <v>52</v>
      </c>
      <c r="K7" s="158" t="s">
        <v>53</v>
      </c>
      <c r="L7" s="158" t="s">
        <v>54</v>
      </c>
      <c r="M7" s="158" t="s">
        <v>55</v>
      </c>
      <c r="N7" s="158" t="s">
        <v>56</v>
      </c>
      <c r="O7" s="158" t="s">
        <v>57</v>
      </c>
    </row>
    <row r="8" ht="20.25" customHeight="1" spans="1:15">
      <c r="A8" s="154" t="s">
        <v>77</v>
      </c>
      <c r="B8" s="154" t="str">
        <f>"        "&amp;"一般公共服务支出"</f>
        <v>        一般公共服务支出</v>
      </c>
      <c r="C8" s="66">
        <v>3251391.36</v>
      </c>
      <c r="D8" s="66">
        <v>3251391.36</v>
      </c>
      <c r="E8" s="66">
        <v>2051391.36</v>
      </c>
      <c r="F8" s="66">
        <v>1200000</v>
      </c>
      <c r="G8" s="66"/>
      <c r="H8" s="66"/>
      <c r="I8" s="66"/>
      <c r="J8" s="66"/>
      <c r="K8" s="66"/>
      <c r="L8" s="66"/>
      <c r="M8" s="66"/>
      <c r="N8" s="66"/>
      <c r="O8" s="66"/>
    </row>
    <row r="9" ht="20.25" customHeight="1" spans="1:15">
      <c r="A9" s="161" t="s">
        <v>78</v>
      </c>
      <c r="B9" s="161" t="str">
        <f>"        "&amp;"社会工作事务"</f>
        <v>        社会工作事务</v>
      </c>
      <c r="C9" s="66">
        <v>3251391.36</v>
      </c>
      <c r="D9" s="66">
        <v>3251391.36</v>
      </c>
      <c r="E9" s="66">
        <v>2051391.36</v>
      </c>
      <c r="F9" s="66">
        <v>1200000</v>
      </c>
      <c r="G9" s="66"/>
      <c r="H9" s="66"/>
      <c r="I9" s="66"/>
      <c r="J9" s="66"/>
      <c r="K9" s="66"/>
      <c r="L9" s="66"/>
      <c r="M9" s="66"/>
      <c r="N9" s="66"/>
      <c r="O9" s="66"/>
    </row>
    <row r="10" ht="20.25" customHeight="1" spans="1:15">
      <c r="A10" s="162" t="s">
        <v>79</v>
      </c>
      <c r="B10" s="162" t="str">
        <f>"        "&amp;"行政运行"</f>
        <v>        行政运行</v>
      </c>
      <c r="C10" s="66">
        <v>2161391.36</v>
      </c>
      <c r="D10" s="66">
        <v>2161391.36</v>
      </c>
      <c r="E10" s="66">
        <v>2051391.36</v>
      </c>
      <c r="F10" s="66">
        <v>110000</v>
      </c>
      <c r="G10" s="66"/>
      <c r="H10" s="66"/>
      <c r="I10" s="66"/>
      <c r="J10" s="66"/>
      <c r="K10" s="66"/>
      <c r="L10" s="66"/>
      <c r="M10" s="66"/>
      <c r="N10" s="66"/>
      <c r="O10" s="66"/>
    </row>
    <row r="11" ht="20.25" customHeight="1" spans="1:15">
      <c r="A11" s="162" t="s">
        <v>80</v>
      </c>
      <c r="B11" s="162" t="str">
        <f>"        "&amp;"一般行政管理事务"</f>
        <v>        一般行政管理事务</v>
      </c>
      <c r="C11" s="66">
        <v>586253</v>
      </c>
      <c r="D11" s="66">
        <v>586253</v>
      </c>
      <c r="E11" s="66"/>
      <c r="F11" s="66">
        <v>586253</v>
      </c>
      <c r="G11" s="66"/>
      <c r="H11" s="66"/>
      <c r="I11" s="66"/>
      <c r="J11" s="66"/>
      <c r="K11" s="66"/>
      <c r="L11" s="66"/>
      <c r="M11" s="66"/>
      <c r="N11" s="66"/>
      <c r="O11" s="66"/>
    </row>
    <row r="12" ht="20.25" customHeight="1" spans="1:15">
      <c r="A12" s="162" t="s">
        <v>81</v>
      </c>
      <c r="B12" s="162" t="str">
        <f>"        "&amp;"专项业务"</f>
        <v>        专项业务</v>
      </c>
      <c r="C12" s="66">
        <v>503747</v>
      </c>
      <c r="D12" s="66">
        <v>503747</v>
      </c>
      <c r="E12" s="66"/>
      <c r="F12" s="66">
        <v>503747</v>
      </c>
      <c r="G12" s="66"/>
      <c r="H12" s="66"/>
      <c r="I12" s="66"/>
      <c r="J12" s="66"/>
      <c r="K12" s="66"/>
      <c r="L12" s="66"/>
      <c r="M12" s="66"/>
      <c r="N12" s="66"/>
      <c r="O12" s="66"/>
    </row>
    <row r="13" ht="20.25" customHeight="1" spans="1:15">
      <c r="A13" s="154" t="s">
        <v>82</v>
      </c>
      <c r="B13" s="154" t="str">
        <f>"        "&amp;"社会保障和就业支出"</f>
        <v>        社会保障和就业支出</v>
      </c>
      <c r="C13" s="66">
        <v>234082.56</v>
      </c>
      <c r="D13" s="66">
        <v>234082.56</v>
      </c>
      <c r="E13" s="66">
        <v>234082.56</v>
      </c>
      <c r="F13" s="66"/>
      <c r="G13" s="66"/>
      <c r="H13" s="66"/>
      <c r="I13" s="66"/>
      <c r="J13" s="66"/>
      <c r="K13" s="66"/>
      <c r="L13" s="66"/>
      <c r="M13" s="66"/>
      <c r="N13" s="66"/>
      <c r="O13" s="66"/>
    </row>
    <row r="14" ht="20.25" customHeight="1" spans="1:15">
      <c r="A14" s="161" t="s">
        <v>83</v>
      </c>
      <c r="B14" s="161" t="str">
        <f>"        "&amp;"行政事业单位养老支出"</f>
        <v>        行政事业单位养老支出</v>
      </c>
      <c r="C14" s="66">
        <v>234082.56</v>
      </c>
      <c r="D14" s="66">
        <v>234082.56</v>
      </c>
      <c r="E14" s="66">
        <v>234082.56</v>
      </c>
      <c r="F14" s="66"/>
      <c r="G14" s="66"/>
      <c r="H14" s="66"/>
      <c r="I14" s="66"/>
      <c r="J14" s="66"/>
      <c r="K14" s="66"/>
      <c r="L14" s="66"/>
      <c r="M14" s="66"/>
      <c r="N14" s="66"/>
      <c r="O14" s="66"/>
    </row>
    <row r="15" ht="20.25" customHeight="1" spans="1:15">
      <c r="A15" s="162" t="s">
        <v>84</v>
      </c>
      <c r="B15" s="162" t="str">
        <f>"        "&amp;"机关事业单位基本养老保险缴费支出"</f>
        <v>        机关事业单位基本养老保险缴费支出</v>
      </c>
      <c r="C15" s="66">
        <v>234082.56</v>
      </c>
      <c r="D15" s="66">
        <v>234082.56</v>
      </c>
      <c r="E15" s="66">
        <v>234082.56</v>
      </c>
      <c r="F15" s="66"/>
      <c r="G15" s="66"/>
      <c r="H15" s="66"/>
      <c r="I15" s="66"/>
      <c r="J15" s="66"/>
      <c r="K15" s="66"/>
      <c r="L15" s="66"/>
      <c r="M15" s="66"/>
      <c r="N15" s="66"/>
      <c r="O15" s="66"/>
    </row>
    <row r="16" ht="20.25" customHeight="1" spans="1:15">
      <c r="A16" s="154" t="s">
        <v>85</v>
      </c>
      <c r="B16" s="154" t="str">
        <f>"        "&amp;"卫生健康支出"</f>
        <v>        卫生健康支出</v>
      </c>
      <c r="C16" s="66">
        <v>191847.5</v>
      </c>
      <c r="D16" s="66">
        <v>191847.5</v>
      </c>
      <c r="E16" s="66">
        <v>191847.5</v>
      </c>
      <c r="F16" s="66"/>
      <c r="G16" s="66"/>
      <c r="H16" s="66"/>
      <c r="I16" s="66"/>
      <c r="J16" s="66"/>
      <c r="K16" s="66"/>
      <c r="L16" s="66"/>
      <c r="M16" s="66"/>
      <c r="N16" s="66"/>
      <c r="O16" s="66"/>
    </row>
    <row r="17" ht="20.25" customHeight="1" spans="1:15">
      <c r="A17" s="161" t="s">
        <v>86</v>
      </c>
      <c r="B17" s="161" t="str">
        <f>"        "&amp;"行政事业单位医疗"</f>
        <v>        行政事业单位医疗</v>
      </c>
      <c r="C17" s="66">
        <v>191847.5</v>
      </c>
      <c r="D17" s="66">
        <v>191847.5</v>
      </c>
      <c r="E17" s="66">
        <v>191847.5</v>
      </c>
      <c r="F17" s="66"/>
      <c r="G17" s="66"/>
      <c r="H17" s="66"/>
      <c r="I17" s="66"/>
      <c r="J17" s="66"/>
      <c r="K17" s="66"/>
      <c r="L17" s="66"/>
      <c r="M17" s="66"/>
      <c r="N17" s="66"/>
      <c r="O17" s="66"/>
    </row>
    <row r="18" ht="20.25" customHeight="1" spans="1:15">
      <c r="A18" s="162" t="s">
        <v>87</v>
      </c>
      <c r="B18" s="162" t="str">
        <f>"        "&amp;"行政单位医疗"</f>
        <v>        行政单位医疗</v>
      </c>
      <c r="C18" s="66">
        <v>121430.33</v>
      </c>
      <c r="D18" s="66">
        <v>121430.33</v>
      </c>
      <c r="E18" s="66">
        <v>121430.33</v>
      </c>
      <c r="F18" s="66"/>
      <c r="G18" s="66"/>
      <c r="H18" s="66"/>
      <c r="I18" s="66"/>
      <c r="J18" s="66"/>
      <c r="K18" s="66"/>
      <c r="L18" s="66"/>
      <c r="M18" s="66"/>
      <c r="N18" s="66"/>
      <c r="O18" s="66"/>
    </row>
    <row r="19" ht="20.25" customHeight="1" spans="1:15">
      <c r="A19" s="162" t="s">
        <v>88</v>
      </c>
      <c r="B19" s="162" t="str">
        <f>"        "&amp;"事业单位医疗"</f>
        <v>        事业单位医疗</v>
      </c>
      <c r="C19" s="66"/>
      <c r="D19" s="66"/>
      <c r="E19" s="66"/>
      <c r="F19" s="66"/>
      <c r="G19" s="66"/>
      <c r="H19" s="66"/>
      <c r="I19" s="66"/>
      <c r="J19" s="66"/>
      <c r="K19" s="66"/>
      <c r="L19" s="66"/>
      <c r="M19" s="66"/>
      <c r="N19" s="66"/>
      <c r="O19" s="66"/>
    </row>
    <row r="20" ht="20.25" customHeight="1" spans="1:15">
      <c r="A20" s="162" t="s">
        <v>89</v>
      </c>
      <c r="B20" s="162" t="str">
        <f>"        "&amp;"公务员医疗补助"</f>
        <v>        公务员医疗补助</v>
      </c>
      <c r="C20" s="66">
        <v>60634.8</v>
      </c>
      <c r="D20" s="66">
        <v>60634.8</v>
      </c>
      <c r="E20" s="66">
        <v>60634.8</v>
      </c>
      <c r="F20" s="66"/>
      <c r="G20" s="66"/>
      <c r="H20" s="66"/>
      <c r="I20" s="66"/>
      <c r="J20" s="66"/>
      <c r="K20" s="66"/>
      <c r="L20" s="66"/>
      <c r="M20" s="66"/>
      <c r="N20" s="66"/>
      <c r="O20" s="66"/>
    </row>
    <row r="21" ht="20.25" customHeight="1" spans="1:15">
      <c r="A21" s="162" t="s">
        <v>90</v>
      </c>
      <c r="B21" s="162" t="str">
        <f>"        "&amp;"其他行政事业单位医疗支出"</f>
        <v>        其他行政事业单位医疗支出</v>
      </c>
      <c r="C21" s="66">
        <v>9782.37</v>
      </c>
      <c r="D21" s="66">
        <v>9782.37</v>
      </c>
      <c r="E21" s="66">
        <v>9782.37</v>
      </c>
      <c r="F21" s="66"/>
      <c r="G21" s="66"/>
      <c r="H21" s="66"/>
      <c r="I21" s="66"/>
      <c r="J21" s="66"/>
      <c r="K21" s="66"/>
      <c r="L21" s="66"/>
      <c r="M21" s="66"/>
      <c r="N21" s="66"/>
      <c r="O21" s="66"/>
    </row>
    <row r="22" ht="20.25" customHeight="1" spans="1:15">
      <c r="A22" s="154" t="s">
        <v>91</v>
      </c>
      <c r="B22" s="154" t="str">
        <f>"        "&amp;"住房保障支出"</f>
        <v>        住房保障支出</v>
      </c>
      <c r="C22" s="66">
        <v>217884</v>
      </c>
      <c r="D22" s="66">
        <v>217884</v>
      </c>
      <c r="E22" s="66">
        <v>217884</v>
      </c>
      <c r="F22" s="66"/>
      <c r="G22" s="66"/>
      <c r="H22" s="66"/>
      <c r="I22" s="66"/>
      <c r="J22" s="66"/>
      <c r="K22" s="66"/>
      <c r="L22" s="66"/>
      <c r="M22" s="66"/>
      <c r="N22" s="66"/>
      <c r="O22" s="66"/>
    </row>
    <row r="23" ht="20.25" customHeight="1" spans="1:15">
      <c r="A23" s="161" t="s">
        <v>92</v>
      </c>
      <c r="B23" s="161" t="str">
        <f>"        "&amp;"住房改革支出"</f>
        <v>        住房改革支出</v>
      </c>
      <c r="C23" s="66">
        <v>217884</v>
      </c>
      <c r="D23" s="66">
        <v>217884</v>
      </c>
      <c r="E23" s="66">
        <v>217884</v>
      </c>
      <c r="F23" s="66"/>
      <c r="G23" s="66"/>
      <c r="H23" s="66"/>
      <c r="I23" s="66"/>
      <c r="J23" s="66"/>
      <c r="K23" s="66"/>
      <c r="L23" s="66"/>
      <c r="M23" s="66"/>
      <c r="N23" s="66"/>
      <c r="O23" s="66"/>
    </row>
    <row r="24" ht="20.25" customHeight="1" spans="1:15">
      <c r="A24" s="162" t="s">
        <v>93</v>
      </c>
      <c r="B24" s="162" t="str">
        <f>"        "&amp;"住房公积金"</f>
        <v>        住房公积金</v>
      </c>
      <c r="C24" s="66">
        <v>200232</v>
      </c>
      <c r="D24" s="66">
        <v>200232</v>
      </c>
      <c r="E24" s="66">
        <v>200232</v>
      </c>
      <c r="F24" s="66"/>
      <c r="G24" s="66"/>
      <c r="H24" s="66"/>
      <c r="I24" s="66"/>
      <c r="J24" s="66"/>
      <c r="K24" s="66"/>
      <c r="L24" s="66"/>
      <c r="M24" s="66"/>
      <c r="N24" s="66"/>
      <c r="O24" s="66"/>
    </row>
    <row r="25" ht="20.25" customHeight="1" spans="1:15">
      <c r="A25" s="162" t="s">
        <v>94</v>
      </c>
      <c r="B25" s="162" t="str">
        <f>"        "&amp;"购房补贴"</f>
        <v>        购房补贴</v>
      </c>
      <c r="C25" s="66">
        <v>17652</v>
      </c>
      <c r="D25" s="66">
        <v>17652</v>
      </c>
      <c r="E25" s="66">
        <v>17652</v>
      </c>
      <c r="F25" s="66"/>
      <c r="G25" s="66"/>
      <c r="H25" s="66"/>
      <c r="I25" s="66"/>
      <c r="J25" s="66"/>
      <c r="K25" s="66"/>
      <c r="L25" s="66"/>
      <c r="M25" s="66"/>
      <c r="N25" s="66"/>
      <c r="O25" s="66"/>
    </row>
    <row r="26" ht="20.25" customHeight="1" spans="1:15">
      <c r="A26" s="156" t="s">
        <v>29</v>
      </c>
      <c r="B26" s="154"/>
      <c r="C26" s="157">
        <v>3895205.42</v>
      </c>
      <c r="D26" s="157">
        <v>3895205.42</v>
      </c>
      <c r="E26" s="157">
        <v>2695205.42</v>
      </c>
      <c r="F26" s="157">
        <v>1200000</v>
      </c>
      <c r="G26" s="157"/>
      <c r="H26" s="157"/>
      <c r="I26" s="157"/>
      <c r="J26" s="157"/>
      <c r="K26" s="157"/>
      <c r="L26" s="157"/>
      <c r="M26" s="157"/>
      <c r="N26" s="157"/>
      <c r="O26" s="157"/>
    </row>
  </sheetData>
  <mergeCells count="12">
    <mergeCell ref="A2:O2"/>
    <mergeCell ref="A3:O3"/>
    <mergeCell ref="A4:N4"/>
    <mergeCell ref="D5:F5"/>
    <mergeCell ref="J5:O5"/>
    <mergeCell ref="A26:B26"/>
    <mergeCell ref="A5:A6"/>
    <mergeCell ref="B5:B6"/>
    <mergeCell ref="C5:C6"/>
    <mergeCell ref="G5:G6"/>
    <mergeCell ref="H5:H6"/>
    <mergeCell ref="I5:I6"/>
  </mergeCells>
  <pageMargins left="0.75" right="0.75" top="1" bottom="1" header="0.5" footer="0.5"/>
  <pageSetup paperSize="1" scale="46" fitToHeight="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6"/>
  <sheetViews>
    <sheetView showZeros="0" tabSelected="1" workbookViewId="0">
      <pane ySplit="1" topLeftCell="A2" activePane="bottomLeft" state="frozen"/>
      <selection/>
      <selection pane="bottomLeft" activeCell="B16" sqref="B16"/>
    </sheetView>
  </sheetViews>
  <sheetFormatPr defaultColWidth="8.85" defaultRowHeight="15" customHeight="1" outlineLevelCol="3"/>
  <cols>
    <col min="1" max="2" width="28.575" customWidth="1"/>
    <col min="3" max="3" width="35.7" customWidth="1"/>
    <col min="4" max="4" width="28.575" customWidth="1"/>
  </cols>
  <sheetData>
    <row r="1" customHeight="1" spans="1:4">
      <c r="A1" s="57"/>
      <c r="B1" s="57"/>
      <c r="C1" s="57"/>
      <c r="D1" s="57"/>
    </row>
    <row r="2" ht="18.75" customHeight="1" spans="1:4">
      <c r="A2" s="152" t="s">
        <v>95</v>
      </c>
      <c r="B2" s="163"/>
      <c r="C2" s="163"/>
      <c r="D2" s="163"/>
    </row>
    <row r="3" ht="28.5" customHeight="1" spans="1:4">
      <c r="A3" s="164" t="s">
        <v>1</v>
      </c>
      <c r="B3" s="164"/>
      <c r="C3" s="164"/>
      <c r="D3" s="164"/>
    </row>
    <row r="4" ht="18.75" customHeight="1" spans="1:4">
      <c r="A4" s="154" t="str">
        <f>"单位名称："&amp;"中共玉溪市委社会工作部"</f>
        <v>单位名称：中共玉溪市委社会工作部</v>
      </c>
      <c r="B4" s="154"/>
      <c r="C4" s="154"/>
      <c r="D4" s="152" t="s">
        <v>2</v>
      </c>
    </row>
    <row r="5" ht="18.75" customHeight="1" spans="1:4">
      <c r="A5" s="61" t="s">
        <v>3</v>
      </c>
      <c r="B5" s="61"/>
      <c r="C5" s="61" t="s">
        <v>4</v>
      </c>
      <c r="D5" s="61"/>
    </row>
    <row r="6" ht="18.75" customHeight="1" spans="1:4">
      <c r="A6" s="61" t="s">
        <v>5</v>
      </c>
      <c r="B6" s="61" t="s">
        <v>6</v>
      </c>
      <c r="C6" s="61" t="s">
        <v>96</v>
      </c>
      <c r="D6" s="61" t="s">
        <v>6</v>
      </c>
    </row>
    <row r="7" ht="18.75" customHeight="1" spans="1:4">
      <c r="A7" s="165" t="s">
        <v>97</v>
      </c>
      <c r="B7" s="166"/>
      <c r="C7" s="167" t="s">
        <v>98</v>
      </c>
      <c r="D7" s="166"/>
    </row>
    <row r="8" ht="18.75" customHeight="1" spans="1:4">
      <c r="A8" s="154" t="s">
        <v>99</v>
      </c>
      <c r="B8" s="168">
        <v>3895205.42</v>
      </c>
      <c r="C8" s="169" t="str">
        <f>"（一）"&amp;"一般公共服务支出"</f>
        <v>（一）一般公共服务支出</v>
      </c>
      <c r="D8" s="168">
        <v>3251391.36</v>
      </c>
    </row>
    <row r="9" ht="18.75" customHeight="1" spans="1:4">
      <c r="A9" s="154" t="s">
        <v>100</v>
      </c>
      <c r="B9" s="168"/>
      <c r="C9" s="169" t="str">
        <f>"（二）"&amp;"社会保障和就业支出"</f>
        <v>（二）社会保障和就业支出</v>
      </c>
      <c r="D9" s="168">
        <v>234082.56</v>
      </c>
    </row>
    <row r="10" ht="18.75" customHeight="1" spans="1:4">
      <c r="A10" s="154" t="s">
        <v>101</v>
      </c>
      <c r="B10" s="168"/>
      <c r="C10" s="169" t="str">
        <f>"（三）"&amp;"卫生健康支出"</f>
        <v>（三）卫生健康支出</v>
      </c>
      <c r="D10" s="168">
        <v>191847.5</v>
      </c>
    </row>
    <row r="11" ht="18.75" customHeight="1" spans="1:4">
      <c r="A11" s="154" t="s">
        <v>102</v>
      </c>
      <c r="B11" s="168"/>
      <c r="C11" s="169" t="str">
        <f>"（四）"&amp;"住房保障支出"</f>
        <v>（四）住房保障支出</v>
      </c>
      <c r="D11" s="168">
        <v>217884</v>
      </c>
    </row>
    <row r="12" ht="18.75" customHeight="1" spans="1:4">
      <c r="A12" s="63" t="s">
        <v>99</v>
      </c>
      <c r="B12" s="168"/>
      <c r="C12" s="154"/>
      <c r="D12" s="154"/>
    </row>
    <row r="13" ht="18.75" customHeight="1" spans="1:4">
      <c r="A13" s="63" t="s">
        <v>100</v>
      </c>
      <c r="B13" s="168"/>
      <c r="C13" s="154"/>
      <c r="D13" s="154"/>
    </row>
    <row r="14" ht="18.75" customHeight="1" spans="1:4">
      <c r="A14" s="63" t="s">
        <v>101</v>
      </c>
      <c r="B14" s="168"/>
      <c r="C14" s="154"/>
      <c r="D14" s="154"/>
    </row>
    <row r="15" ht="18.75" customHeight="1" spans="1:4">
      <c r="A15" s="154"/>
      <c r="B15" s="154"/>
      <c r="C15" s="154" t="s">
        <v>103</v>
      </c>
      <c r="D15" s="154"/>
    </row>
    <row r="16" ht="18.75" customHeight="1" spans="1:4">
      <c r="A16" s="170" t="s">
        <v>24</v>
      </c>
      <c r="B16" s="168">
        <v>3895205.42</v>
      </c>
      <c r="C16" s="170" t="s">
        <v>25</v>
      </c>
      <c r="D16" s="168">
        <v>3895205.42</v>
      </c>
    </row>
  </sheetData>
  <mergeCells count="5">
    <mergeCell ref="A2:D2"/>
    <mergeCell ref="A3:D3"/>
    <mergeCell ref="A4:C4"/>
    <mergeCell ref="A5:B5"/>
    <mergeCell ref="C5:D5"/>
  </mergeCells>
  <pageMargins left="0.75" right="0.75" top="1" bottom="1" header="0.5" footer="0.5"/>
  <pageSetup paperSize="1" fitToHeight="0"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5"/>
  <sheetViews>
    <sheetView showZeros="0" workbookViewId="0">
      <pane ySplit="1" topLeftCell="A2" activePane="bottomLeft" state="frozen"/>
      <selection/>
      <selection pane="bottomLeft" activeCell="B16" sqref="B16"/>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1"/>
      <c r="B1" s="151"/>
      <c r="C1" s="151"/>
      <c r="D1" s="151"/>
      <c r="E1" s="151"/>
      <c r="F1" s="151"/>
      <c r="G1" s="151"/>
    </row>
    <row r="2" customHeight="1" spans="1:7">
      <c r="A2" s="159" t="s">
        <v>104</v>
      </c>
      <c r="B2" s="159"/>
      <c r="C2" s="159"/>
      <c r="D2" s="159"/>
      <c r="E2" s="159"/>
      <c r="F2" s="159"/>
      <c r="G2" s="159"/>
    </row>
    <row r="3" ht="28.5" customHeight="1" spans="1:7">
      <c r="A3" s="153" t="s">
        <v>1</v>
      </c>
      <c r="B3" s="153"/>
      <c r="C3" s="153"/>
      <c r="D3" s="153"/>
      <c r="E3" s="153"/>
      <c r="F3" s="153"/>
      <c r="G3" s="153"/>
    </row>
    <row r="4" ht="20.25" customHeight="1" spans="1:7">
      <c r="A4" s="154" t="str">
        <f>"单位名称："&amp;"中共玉溪市委社会工作部"</f>
        <v>单位名称：中共玉溪市委社会工作部</v>
      </c>
      <c r="B4" s="154"/>
      <c r="C4" s="154"/>
      <c r="D4" s="154"/>
      <c r="E4" s="154"/>
      <c r="F4" s="154"/>
      <c r="G4" s="160" t="s">
        <v>2</v>
      </c>
    </row>
    <row r="5" ht="27" customHeight="1" spans="1:7">
      <c r="A5" s="155" t="s">
        <v>105</v>
      </c>
      <c r="B5" s="155"/>
      <c r="C5" s="155" t="s">
        <v>29</v>
      </c>
      <c r="D5" s="155" t="s">
        <v>32</v>
      </c>
      <c r="E5" s="155"/>
      <c r="F5" s="155"/>
      <c r="G5" s="155" t="s">
        <v>71</v>
      </c>
    </row>
    <row r="6" ht="27" customHeight="1" spans="1:7">
      <c r="A6" s="155" t="s">
        <v>66</v>
      </c>
      <c r="B6" s="155" t="s">
        <v>67</v>
      </c>
      <c r="C6" s="155"/>
      <c r="D6" s="155" t="s">
        <v>31</v>
      </c>
      <c r="E6" s="155" t="s">
        <v>106</v>
      </c>
      <c r="F6" s="155" t="s">
        <v>107</v>
      </c>
      <c r="G6" s="155"/>
    </row>
    <row r="7" ht="20.25" customHeight="1" spans="1:7">
      <c r="A7" s="158" t="s">
        <v>43</v>
      </c>
      <c r="B7" s="158" t="s">
        <v>44</v>
      </c>
      <c r="C7" s="158" t="s">
        <v>45</v>
      </c>
      <c r="D7" s="158" t="s">
        <v>46</v>
      </c>
      <c r="E7" s="158" t="s">
        <v>47</v>
      </c>
      <c r="F7" s="158" t="s">
        <v>48</v>
      </c>
      <c r="G7" s="158">
        <v>7</v>
      </c>
    </row>
    <row r="8" ht="20.25" customHeight="1" spans="1:7">
      <c r="A8" s="154" t="s">
        <v>77</v>
      </c>
      <c r="B8" s="154" t="str">
        <f>"        "&amp;"一般公共服务支出"</f>
        <v>        一般公共服务支出</v>
      </c>
      <c r="C8" s="66">
        <v>3251391.36</v>
      </c>
      <c r="D8" s="157">
        <v>2051391.36</v>
      </c>
      <c r="E8" s="66">
        <v>1592596</v>
      </c>
      <c r="F8" s="66">
        <v>458795.36</v>
      </c>
      <c r="G8" s="66">
        <v>1200000</v>
      </c>
    </row>
    <row r="9" ht="20.25" customHeight="1" spans="1:7">
      <c r="A9" s="161" t="s">
        <v>78</v>
      </c>
      <c r="B9" s="161" t="str">
        <f>"        "&amp;"社会工作事务"</f>
        <v>        社会工作事务</v>
      </c>
      <c r="C9" s="66">
        <v>3251391.36</v>
      </c>
      <c r="D9" s="157">
        <v>2051391.36</v>
      </c>
      <c r="E9" s="66">
        <v>1592596</v>
      </c>
      <c r="F9" s="66">
        <v>458795.36</v>
      </c>
      <c r="G9" s="66">
        <v>1200000</v>
      </c>
    </row>
    <row r="10" ht="20.25" customHeight="1" spans="1:7">
      <c r="A10" s="162" t="s">
        <v>79</v>
      </c>
      <c r="B10" s="162" t="str">
        <f>"        "&amp;"行政运行"</f>
        <v>        行政运行</v>
      </c>
      <c r="C10" s="66">
        <v>2161391.36</v>
      </c>
      <c r="D10" s="157">
        <v>2051391.36</v>
      </c>
      <c r="E10" s="66">
        <v>1592596</v>
      </c>
      <c r="F10" s="66">
        <v>458795.36</v>
      </c>
      <c r="G10" s="66">
        <v>110000</v>
      </c>
    </row>
    <row r="11" ht="20.25" customHeight="1" spans="1:7">
      <c r="A11" s="162" t="s">
        <v>80</v>
      </c>
      <c r="B11" s="162" t="str">
        <f>"        "&amp;"一般行政管理事务"</f>
        <v>        一般行政管理事务</v>
      </c>
      <c r="C11" s="66">
        <v>586253</v>
      </c>
      <c r="D11" s="157"/>
      <c r="E11" s="66"/>
      <c r="F11" s="66"/>
      <c r="G11" s="66">
        <v>586253</v>
      </c>
    </row>
    <row r="12" ht="20.25" customHeight="1" spans="1:7">
      <c r="A12" s="162" t="s">
        <v>81</v>
      </c>
      <c r="B12" s="162" t="str">
        <f>"        "&amp;"专项业务"</f>
        <v>        专项业务</v>
      </c>
      <c r="C12" s="66">
        <v>503747</v>
      </c>
      <c r="D12" s="157"/>
      <c r="E12" s="66"/>
      <c r="F12" s="66"/>
      <c r="G12" s="66">
        <v>503747</v>
      </c>
    </row>
    <row r="13" ht="20.25" customHeight="1" spans="1:7">
      <c r="A13" s="154" t="s">
        <v>82</v>
      </c>
      <c r="B13" s="154" t="str">
        <f>"        "&amp;"社会保障和就业支出"</f>
        <v>        社会保障和就业支出</v>
      </c>
      <c r="C13" s="66">
        <v>234082.56</v>
      </c>
      <c r="D13" s="157">
        <v>234082.56</v>
      </c>
      <c r="E13" s="66">
        <v>234082.56</v>
      </c>
      <c r="F13" s="66"/>
      <c r="G13" s="66"/>
    </row>
    <row r="14" ht="20.25" customHeight="1" spans="1:7">
      <c r="A14" s="161" t="s">
        <v>83</v>
      </c>
      <c r="B14" s="161" t="str">
        <f>"        "&amp;"行政事业单位养老支出"</f>
        <v>        行政事业单位养老支出</v>
      </c>
      <c r="C14" s="66">
        <v>234082.56</v>
      </c>
      <c r="D14" s="157">
        <v>234082.56</v>
      </c>
      <c r="E14" s="66">
        <v>234082.56</v>
      </c>
      <c r="F14" s="66"/>
      <c r="G14" s="66"/>
    </row>
    <row r="15" ht="20.25" customHeight="1" spans="1:7">
      <c r="A15" s="162" t="s">
        <v>84</v>
      </c>
      <c r="B15" s="162" t="str">
        <f>"        "&amp;"机关事业单位基本养老保险缴费支出"</f>
        <v>        机关事业单位基本养老保险缴费支出</v>
      </c>
      <c r="C15" s="66">
        <v>234082.56</v>
      </c>
      <c r="D15" s="157">
        <v>234082.56</v>
      </c>
      <c r="E15" s="66">
        <v>234082.56</v>
      </c>
      <c r="F15" s="66"/>
      <c r="G15" s="66"/>
    </row>
    <row r="16" ht="20.25" customHeight="1" spans="1:7">
      <c r="A16" s="154" t="s">
        <v>85</v>
      </c>
      <c r="B16" s="154" t="str">
        <f>"        "&amp;"卫生健康支出"</f>
        <v>        卫生健康支出</v>
      </c>
      <c r="C16" s="66">
        <v>191847.5</v>
      </c>
      <c r="D16" s="157">
        <v>191847.5</v>
      </c>
      <c r="E16" s="66">
        <v>191847.5</v>
      </c>
      <c r="F16" s="66"/>
      <c r="G16" s="66"/>
    </row>
    <row r="17" ht="20.25" customHeight="1" spans="1:7">
      <c r="A17" s="161" t="s">
        <v>86</v>
      </c>
      <c r="B17" s="161" t="str">
        <f>"        "&amp;"行政事业单位医疗"</f>
        <v>        行政事业单位医疗</v>
      </c>
      <c r="C17" s="66">
        <v>191847.5</v>
      </c>
      <c r="D17" s="157">
        <v>191847.5</v>
      </c>
      <c r="E17" s="66">
        <v>191847.5</v>
      </c>
      <c r="F17" s="66"/>
      <c r="G17" s="66"/>
    </row>
    <row r="18" ht="20.25" customHeight="1" spans="1:7">
      <c r="A18" s="162" t="s">
        <v>87</v>
      </c>
      <c r="B18" s="162" t="str">
        <f>"        "&amp;"行政单位医疗"</f>
        <v>        行政单位医疗</v>
      </c>
      <c r="C18" s="66">
        <v>121430.33</v>
      </c>
      <c r="D18" s="157">
        <v>121430.33</v>
      </c>
      <c r="E18" s="66">
        <v>121430.33</v>
      </c>
      <c r="F18" s="66"/>
      <c r="G18" s="66"/>
    </row>
    <row r="19" ht="20.25" customHeight="1" spans="1:7">
      <c r="A19" s="162" t="s">
        <v>89</v>
      </c>
      <c r="B19" s="162" t="str">
        <f>"        "&amp;"公务员医疗补助"</f>
        <v>        公务员医疗补助</v>
      </c>
      <c r="C19" s="66">
        <v>60634.8</v>
      </c>
      <c r="D19" s="157">
        <v>60634.8</v>
      </c>
      <c r="E19" s="66">
        <v>60634.8</v>
      </c>
      <c r="F19" s="66"/>
      <c r="G19" s="66"/>
    </row>
    <row r="20" ht="20.25" customHeight="1" spans="1:7">
      <c r="A20" s="162" t="s">
        <v>90</v>
      </c>
      <c r="B20" s="162" t="str">
        <f>"        "&amp;"其他行政事业单位医疗支出"</f>
        <v>        其他行政事业单位医疗支出</v>
      </c>
      <c r="C20" s="66">
        <v>9782.37</v>
      </c>
      <c r="D20" s="157">
        <v>9782.37</v>
      </c>
      <c r="E20" s="66">
        <v>9782.37</v>
      </c>
      <c r="F20" s="66"/>
      <c r="G20" s="66"/>
    </row>
    <row r="21" ht="20.25" customHeight="1" spans="1:7">
      <c r="A21" s="154" t="s">
        <v>91</v>
      </c>
      <c r="B21" s="154" t="str">
        <f>"        "&amp;"住房保障支出"</f>
        <v>        住房保障支出</v>
      </c>
      <c r="C21" s="66">
        <v>217884</v>
      </c>
      <c r="D21" s="157">
        <v>217884</v>
      </c>
      <c r="E21" s="66">
        <v>217884</v>
      </c>
      <c r="F21" s="66"/>
      <c r="G21" s="66"/>
    </row>
    <row r="22" ht="20.25" customHeight="1" spans="1:7">
      <c r="A22" s="161" t="s">
        <v>92</v>
      </c>
      <c r="B22" s="161" t="str">
        <f>"        "&amp;"住房改革支出"</f>
        <v>        住房改革支出</v>
      </c>
      <c r="C22" s="66">
        <v>217884</v>
      </c>
      <c r="D22" s="157">
        <v>217884</v>
      </c>
      <c r="E22" s="66">
        <v>217884</v>
      </c>
      <c r="F22" s="66"/>
      <c r="G22" s="66"/>
    </row>
    <row r="23" ht="20.25" customHeight="1" spans="1:7">
      <c r="A23" s="162" t="s">
        <v>93</v>
      </c>
      <c r="B23" s="162" t="str">
        <f>"        "&amp;"住房公积金"</f>
        <v>        住房公积金</v>
      </c>
      <c r="C23" s="66">
        <v>200232</v>
      </c>
      <c r="D23" s="157">
        <v>200232</v>
      </c>
      <c r="E23" s="66">
        <v>200232</v>
      </c>
      <c r="F23" s="66"/>
      <c r="G23" s="66"/>
    </row>
    <row r="24" ht="20.25" customHeight="1" spans="1:7">
      <c r="A24" s="162" t="s">
        <v>94</v>
      </c>
      <c r="B24" s="162" t="str">
        <f>"        "&amp;"购房补贴"</f>
        <v>        购房补贴</v>
      </c>
      <c r="C24" s="66">
        <v>17652</v>
      </c>
      <c r="D24" s="157">
        <v>17652</v>
      </c>
      <c r="E24" s="66">
        <v>17652</v>
      </c>
      <c r="F24" s="66"/>
      <c r="G24" s="66"/>
    </row>
    <row r="25" ht="20.25" customHeight="1" spans="1:7">
      <c r="A25" s="156" t="s">
        <v>29</v>
      </c>
      <c r="B25" s="154"/>
      <c r="C25" s="157">
        <v>3895205.42</v>
      </c>
      <c r="D25" s="157">
        <v>2695205.42</v>
      </c>
      <c r="E25" s="157">
        <v>2236410.06</v>
      </c>
      <c r="F25" s="157">
        <v>458795.36</v>
      </c>
      <c r="G25" s="157">
        <v>1200000</v>
      </c>
    </row>
  </sheetData>
  <mergeCells count="8">
    <mergeCell ref="A2:G2"/>
    <mergeCell ref="A3:G3"/>
    <mergeCell ref="A4:F4"/>
    <mergeCell ref="A5:B5"/>
    <mergeCell ref="D5:F5"/>
    <mergeCell ref="A25:B25"/>
    <mergeCell ref="C5:C6"/>
    <mergeCell ref="G5:G6"/>
  </mergeCells>
  <pageMargins left="0.75" right="0.75" top="1" bottom="1" header="0.5" footer="0.5"/>
  <pageSetup paperSize="1" scale="84" fitToHeight="0"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8"/>
  <sheetViews>
    <sheetView showZeros="0" workbookViewId="0">
      <pane ySplit="1" topLeftCell="A2" activePane="bottomLeft" state="frozen"/>
      <selection/>
      <selection pane="bottomLeft" activeCell="B16" sqref="B16"/>
    </sheetView>
  </sheetViews>
  <sheetFormatPr defaultColWidth="8.85" defaultRowHeight="15" customHeight="1" outlineLevelRow="7" outlineLevelCol="5"/>
  <cols>
    <col min="1" max="6" width="25.1333333333333" customWidth="1"/>
  </cols>
  <sheetData>
    <row r="1" customHeight="1" spans="1:6">
      <c r="A1" s="151"/>
      <c r="B1" s="151"/>
      <c r="C1" s="151"/>
      <c r="D1" s="151"/>
      <c r="E1" s="151"/>
      <c r="F1" s="151"/>
    </row>
    <row r="2" customHeight="1" spans="1:6">
      <c r="A2" s="152" t="s">
        <v>108</v>
      </c>
      <c r="B2" s="152"/>
      <c r="C2" s="152"/>
      <c r="D2" s="152"/>
      <c r="E2" s="152"/>
      <c r="F2" s="152"/>
    </row>
    <row r="3" ht="28.5" customHeight="1" spans="1:6">
      <c r="A3" s="153" t="s">
        <v>1</v>
      </c>
      <c r="B3" s="153"/>
      <c r="C3" s="153"/>
      <c r="D3" s="153"/>
      <c r="E3" s="153"/>
      <c r="F3" s="153"/>
    </row>
    <row r="4" ht="20.25" customHeight="1" spans="1:6">
      <c r="A4" s="154" t="str">
        <f>"单位名称："&amp;"中共玉溪市委社会工作部"</f>
        <v>单位名称：中共玉溪市委社会工作部</v>
      </c>
      <c r="B4" s="154"/>
      <c r="C4" s="154"/>
      <c r="D4" s="154"/>
      <c r="E4" s="154"/>
      <c r="F4" s="152" t="s">
        <v>2</v>
      </c>
    </row>
    <row r="5" ht="20.25" customHeight="1" spans="1:6">
      <c r="A5" s="155" t="s">
        <v>109</v>
      </c>
      <c r="B5" s="155" t="s">
        <v>110</v>
      </c>
      <c r="C5" s="155" t="s">
        <v>111</v>
      </c>
      <c r="D5" s="155"/>
      <c r="E5" s="155"/>
      <c r="F5" s="155"/>
    </row>
    <row r="6" ht="35.25" customHeight="1" spans="1:6">
      <c r="A6" s="155"/>
      <c r="B6" s="155"/>
      <c r="C6" s="155" t="s">
        <v>31</v>
      </c>
      <c r="D6" s="155" t="s">
        <v>112</v>
      </c>
      <c r="E6" s="155" t="s">
        <v>113</v>
      </c>
      <c r="F6" s="155" t="s">
        <v>114</v>
      </c>
    </row>
    <row r="7" ht="20.25" customHeight="1" spans="1:6">
      <c r="A7" s="158" t="s">
        <v>43</v>
      </c>
      <c r="B7" s="158">
        <v>2</v>
      </c>
      <c r="C7" s="158">
        <v>3</v>
      </c>
      <c r="D7" s="158">
        <v>4</v>
      </c>
      <c r="E7" s="158">
        <v>5</v>
      </c>
      <c r="F7" s="158">
        <v>6</v>
      </c>
    </row>
    <row r="8" ht="20.25" customHeight="1" spans="1:6">
      <c r="A8" s="66">
        <v>35100</v>
      </c>
      <c r="B8" s="66"/>
      <c r="C8" s="66">
        <v>13100</v>
      </c>
      <c r="D8" s="66"/>
      <c r="E8" s="157">
        <v>13100</v>
      </c>
      <c r="F8" s="66">
        <v>22000</v>
      </c>
    </row>
  </sheetData>
  <mergeCells count="6">
    <mergeCell ref="A2:F2"/>
    <mergeCell ref="A3:F3"/>
    <mergeCell ref="A4:E4"/>
    <mergeCell ref="C5:E5"/>
    <mergeCell ref="A5:A6"/>
    <mergeCell ref="B5:B6"/>
  </mergeCells>
  <pageMargins left="0.75" right="0.75" top="1" bottom="1" header="0.5" footer="0.5"/>
  <pageSetup paperSize="1" scale="82" fitToHeight="0"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40"/>
  <sheetViews>
    <sheetView showZeros="0" workbookViewId="0">
      <pane ySplit="1" topLeftCell="A2" activePane="bottomLeft" state="frozen"/>
      <selection/>
      <selection pane="bottomLeft" activeCell="B16" sqref="B16"/>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51"/>
      <c r="B1" s="151"/>
      <c r="C1" s="151"/>
      <c r="D1" s="151"/>
      <c r="E1" s="151"/>
      <c r="F1" s="151"/>
      <c r="G1" s="151"/>
      <c r="H1" s="151"/>
      <c r="I1" s="151"/>
      <c r="J1" s="151"/>
      <c r="K1" s="151"/>
      <c r="L1" s="151"/>
      <c r="M1" s="151"/>
      <c r="N1" s="151"/>
      <c r="O1" s="151"/>
      <c r="P1" s="151"/>
      <c r="Q1" s="151"/>
      <c r="R1" s="151"/>
      <c r="S1" s="151"/>
      <c r="T1" s="151"/>
      <c r="U1" s="151"/>
      <c r="V1" s="151"/>
      <c r="W1" s="151"/>
    </row>
    <row r="2" customHeight="1" spans="1:23">
      <c r="A2" s="152" t="s">
        <v>115</v>
      </c>
      <c r="B2" s="152"/>
      <c r="C2" s="152"/>
      <c r="D2" s="152"/>
      <c r="E2" s="152"/>
      <c r="F2" s="152"/>
      <c r="G2" s="152"/>
      <c r="H2" s="152"/>
      <c r="I2" s="152"/>
      <c r="J2" s="152"/>
      <c r="K2" s="152"/>
      <c r="L2" s="152"/>
      <c r="M2" s="152"/>
      <c r="N2" s="152"/>
      <c r="O2" s="152"/>
      <c r="P2" s="152"/>
      <c r="Q2" s="152"/>
      <c r="R2" s="152"/>
      <c r="S2" s="152"/>
      <c r="T2" s="152"/>
      <c r="U2" s="152"/>
      <c r="V2" s="152"/>
      <c r="W2" s="152"/>
    </row>
    <row r="3" ht="28.5" customHeight="1" spans="1:23">
      <c r="A3" s="153" t="s">
        <v>1</v>
      </c>
      <c r="B3" s="153"/>
      <c r="C3" s="153" t="s">
        <v>116</v>
      </c>
      <c r="D3" s="153"/>
      <c r="E3" s="153"/>
      <c r="F3" s="153"/>
      <c r="G3" s="153"/>
      <c r="H3" s="153"/>
      <c r="I3" s="153"/>
      <c r="J3" s="153"/>
      <c r="K3" s="153"/>
      <c r="L3" s="153"/>
      <c r="M3" s="153"/>
      <c r="N3" s="153"/>
      <c r="O3" s="153"/>
      <c r="P3" s="153"/>
      <c r="Q3" s="153"/>
      <c r="R3" s="153"/>
      <c r="S3" s="153"/>
      <c r="T3" s="153"/>
      <c r="U3" s="153"/>
      <c r="V3" s="153"/>
      <c r="W3" s="153"/>
    </row>
    <row r="4" ht="19.5" customHeight="1" spans="1:23">
      <c r="A4" s="154" t="str">
        <f>"单位名称："&amp;"中共玉溪市委社会工作部"</f>
        <v>单位名称：中共玉溪市委社会工作部</v>
      </c>
      <c r="B4" s="154"/>
      <c r="C4" s="154"/>
      <c r="D4" s="154"/>
      <c r="E4" s="154"/>
      <c r="F4" s="154"/>
      <c r="G4" s="154"/>
      <c r="H4" s="154"/>
      <c r="I4" s="154"/>
      <c r="J4" s="154"/>
      <c r="K4" s="154"/>
      <c r="L4" s="154"/>
      <c r="M4" s="154"/>
      <c r="N4" s="154"/>
      <c r="O4" s="154"/>
      <c r="P4" s="154"/>
      <c r="Q4" s="154"/>
      <c r="R4" s="152"/>
      <c r="S4" s="152"/>
      <c r="T4" s="152"/>
      <c r="U4" s="152"/>
      <c r="V4" s="152"/>
      <c r="W4" s="152" t="s">
        <v>2</v>
      </c>
    </row>
    <row r="5" ht="19.5" customHeight="1" spans="1:23">
      <c r="A5" s="155" t="s">
        <v>117</v>
      </c>
      <c r="B5" s="155" t="s">
        <v>118</v>
      </c>
      <c r="C5" s="155" t="s">
        <v>119</v>
      </c>
      <c r="D5" s="155" t="s">
        <v>120</v>
      </c>
      <c r="E5" s="155" t="s">
        <v>121</v>
      </c>
      <c r="F5" s="155" t="s">
        <v>122</v>
      </c>
      <c r="G5" s="155" t="s">
        <v>123</v>
      </c>
      <c r="H5" s="155" t="s">
        <v>124</v>
      </c>
      <c r="I5" s="155"/>
      <c r="J5" s="155"/>
      <c r="K5" s="155"/>
      <c r="L5" s="155"/>
      <c r="M5" s="155"/>
      <c r="N5" s="155"/>
      <c r="O5" s="155"/>
      <c r="P5" s="155"/>
      <c r="Q5" s="155"/>
      <c r="R5" s="155"/>
      <c r="S5" s="155"/>
      <c r="T5" s="155"/>
      <c r="U5" s="155"/>
      <c r="V5" s="155"/>
      <c r="W5" s="155"/>
    </row>
    <row r="6" ht="19.5" customHeight="1" spans="1:23">
      <c r="A6" s="155"/>
      <c r="B6" s="155"/>
      <c r="C6" s="155"/>
      <c r="D6" s="155"/>
      <c r="E6" s="155"/>
      <c r="F6" s="155"/>
      <c r="G6" s="155"/>
      <c r="H6" s="155" t="s">
        <v>29</v>
      </c>
      <c r="I6" s="155" t="s">
        <v>32</v>
      </c>
      <c r="J6" s="155"/>
      <c r="K6" s="155"/>
      <c r="L6" s="155"/>
      <c r="M6" s="155"/>
      <c r="N6" s="155" t="s">
        <v>125</v>
      </c>
      <c r="O6" s="155"/>
      <c r="P6" s="155"/>
      <c r="Q6" s="155" t="s">
        <v>35</v>
      </c>
      <c r="R6" s="155" t="s">
        <v>69</v>
      </c>
      <c r="S6" s="155"/>
      <c r="T6" s="155"/>
      <c r="U6" s="155"/>
      <c r="V6" s="155"/>
      <c r="W6" s="155"/>
    </row>
    <row r="7" ht="41.25" customHeight="1" spans="1:23">
      <c r="A7" s="155"/>
      <c r="B7" s="155"/>
      <c r="C7" s="155"/>
      <c r="D7" s="155"/>
      <c r="E7" s="155"/>
      <c r="F7" s="155"/>
      <c r="G7" s="155"/>
      <c r="H7" s="155"/>
      <c r="I7" s="155" t="s">
        <v>126</v>
      </c>
      <c r="J7" s="155" t="s">
        <v>127</v>
      </c>
      <c r="K7" s="155" t="s">
        <v>128</v>
      </c>
      <c r="L7" s="155" t="s">
        <v>129</v>
      </c>
      <c r="M7" s="155" t="s">
        <v>130</v>
      </c>
      <c r="N7" s="155" t="s">
        <v>32</v>
      </c>
      <c r="O7" s="155" t="s">
        <v>33</v>
      </c>
      <c r="P7" s="155" t="s">
        <v>34</v>
      </c>
      <c r="Q7" s="155"/>
      <c r="R7" s="155" t="s">
        <v>31</v>
      </c>
      <c r="S7" s="155" t="s">
        <v>38</v>
      </c>
      <c r="T7" s="155" t="s">
        <v>131</v>
      </c>
      <c r="U7" s="155" t="s">
        <v>40</v>
      </c>
      <c r="V7" s="155" t="s">
        <v>41</v>
      </c>
      <c r="W7" s="155" t="s">
        <v>42</v>
      </c>
    </row>
    <row r="8" ht="20.25" customHeight="1" spans="1:23">
      <c r="A8" s="156" t="s">
        <v>43</v>
      </c>
      <c r="B8" s="156" t="s">
        <v>44</v>
      </c>
      <c r="C8" s="156" t="s">
        <v>45</v>
      </c>
      <c r="D8" s="156" t="s">
        <v>46</v>
      </c>
      <c r="E8" s="156" t="s">
        <v>47</v>
      </c>
      <c r="F8" s="156" t="s">
        <v>48</v>
      </c>
      <c r="G8" s="156" t="s">
        <v>49</v>
      </c>
      <c r="H8" s="156" t="s">
        <v>50</v>
      </c>
      <c r="I8" s="156" t="s">
        <v>51</v>
      </c>
      <c r="J8" s="156" t="s">
        <v>52</v>
      </c>
      <c r="K8" s="156" t="s">
        <v>53</v>
      </c>
      <c r="L8" s="156" t="s">
        <v>54</v>
      </c>
      <c r="M8" s="156" t="s">
        <v>55</v>
      </c>
      <c r="N8" s="156" t="s">
        <v>56</v>
      </c>
      <c r="O8" s="156" t="s">
        <v>57</v>
      </c>
      <c r="P8" s="156" t="s">
        <v>58</v>
      </c>
      <c r="Q8" s="156" t="s">
        <v>59</v>
      </c>
      <c r="R8" s="156" t="s">
        <v>60</v>
      </c>
      <c r="S8" s="156" t="s">
        <v>61</v>
      </c>
      <c r="T8" s="156" t="s">
        <v>132</v>
      </c>
      <c r="U8" s="156" t="s">
        <v>133</v>
      </c>
      <c r="V8" s="156" t="s">
        <v>134</v>
      </c>
      <c r="W8" s="156" t="s">
        <v>135</v>
      </c>
    </row>
    <row r="9" ht="20.25" customHeight="1" spans="1:23">
      <c r="A9" t="s">
        <v>63</v>
      </c>
      <c r="C9" s="154"/>
      <c r="D9" s="154"/>
      <c r="E9" s="154"/>
      <c r="G9" s="154"/>
      <c r="H9" s="157">
        <v>2695205.42</v>
      </c>
      <c r="I9" s="66">
        <v>2695205.42</v>
      </c>
      <c r="J9" s="66">
        <v>867987.26</v>
      </c>
      <c r="K9" s="66"/>
      <c r="L9" s="66">
        <v>1827218.16</v>
      </c>
      <c r="M9" s="66"/>
      <c r="N9" s="66"/>
      <c r="O9" s="66"/>
      <c r="P9" s="66"/>
      <c r="Q9" s="66"/>
      <c r="R9" s="66"/>
      <c r="S9" s="66"/>
      <c r="T9" s="66"/>
      <c r="U9" s="66"/>
      <c r="V9" s="66"/>
      <c r="W9" s="66"/>
    </row>
    <row r="10" ht="20.25" customHeight="1" spans="1:23">
      <c r="A10" t="s">
        <v>63</v>
      </c>
      <c r="B10" s="154"/>
      <c r="C10" s="154"/>
      <c r="D10" s="154"/>
      <c r="E10" s="154"/>
      <c r="F10" s="154"/>
      <c r="G10" s="154"/>
      <c r="H10" s="157">
        <v>2695205.42</v>
      </c>
      <c r="I10" s="66">
        <v>2695205.42</v>
      </c>
      <c r="J10" s="66">
        <v>867987.26</v>
      </c>
      <c r="K10" s="66"/>
      <c r="L10" s="66">
        <v>1827218.16</v>
      </c>
      <c r="M10" s="66"/>
      <c r="N10" s="66"/>
      <c r="O10" s="66"/>
      <c r="P10" s="66"/>
      <c r="Q10" s="66"/>
      <c r="R10" s="66"/>
      <c r="S10" s="66"/>
      <c r="T10" s="66"/>
      <c r="U10" s="66"/>
      <c r="V10" s="66"/>
      <c r="W10" s="66"/>
    </row>
    <row r="11" ht="20.25" customHeight="1" spans="1:23">
      <c r="A11" s="154" t="str">
        <f t="shared" ref="A11:A39" si="0">"       "&amp;"中共玉溪市委社会工作部"</f>
        <v>       中共玉溪市委社会工作部</v>
      </c>
      <c r="B11" s="154" t="s">
        <v>136</v>
      </c>
      <c r="C11" s="154" t="s">
        <v>137</v>
      </c>
      <c r="D11" s="154" t="s">
        <v>79</v>
      </c>
      <c r="E11" s="154" t="s">
        <v>138</v>
      </c>
      <c r="F11" s="154" t="s">
        <v>139</v>
      </c>
      <c r="G11" s="154" t="s">
        <v>140</v>
      </c>
      <c r="H11" s="157">
        <v>498960</v>
      </c>
      <c r="I11" s="66">
        <v>498960</v>
      </c>
      <c r="J11" s="66">
        <v>218295</v>
      </c>
      <c r="K11" s="154"/>
      <c r="L11" s="66">
        <v>280665</v>
      </c>
      <c r="M11" s="154"/>
      <c r="N11" s="66"/>
      <c r="O11" s="66"/>
      <c r="P11" s="154"/>
      <c r="Q11" s="66"/>
      <c r="R11" s="66"/>
      <c r="S11" s="66"/>
      <c r="T11" s="66"/>
      <c r="U11" s="66"/>
      <c r="V11" s="66"/>
      <c r="W11" s="66"/>
    </row>
    <row r="12" ht="20.25" customHeight="1" spans="1:23">
      <c r="A12" s="154" t="str">
        <f t="shared" si="0"/>
        <v>       中共玉溪市委社会工作部</v>
      </c>
      <c r="B12" s="154" t="s">
        <v>136</v>
      </c>
      <c r="C12" s="154" t="s">
        <v>137</v>
      </c>
      <c r="D12" s="154" t="s">
        <v>79</v>
      </c>
      <c r="E12" s="154" t="s">
        <v>138</v>
      </c>
      <c r="F12" s="154" t="s">
        <v>141</v>
      </c>
      <c r="G12" s="154" t="s">
        <v>142</v>
      </c>
      <c r="H12" s="157">
        <v>672156</v>
      </c>
      <c r="I12" s="66">
        <v>672156</v>
      </c>
      <c r="J12" s="66">
        <v>294068.25</v>
      </c>
      <c r="K12" s="154"/>
      <c r="L12" s="66">
        <v>378087.75</v>
      </c>
      <c r="M12" s="154"/>
      <c r="N12" s="66"/>
      <c r="O12" s="66"/>
      <c r="P12" s="154"/>
      <c r="Q12" s="66"/>
      <c r="R12" s="66"/>
      <c r="S12" s="66"/>
      <c r="T12" s="66"/>
      <c r="U12" s="66"/>
      <c r="V12" s="66"/>
      <c r="W12" s="66"/>
    </row>
    <row r="13" ht="20.25" customHeight="1" spans="1:23">
      <c r="A13" s="154" t="str">
        <f t="shared" si="0"/>
        <v>       中共玉溪市委社会工作部</v>
      </c>
      <c r="B13" s="154" t="s">
        <v>136</v>
      </c>
      <c r="C13" s="154" t="s">
        <v>137</v>
      </c>
      <c r="D13" s="154" t="s">
        <v>94</v>
      </c>
      <c r="E13" s="154" t="s">
        <v>143</v>
      </c>
      <c r="F13" s="154" t="s">
        <v>141</v>
      </c>
      <c r="G13" s="154" t="s">
        <v>142</v>
      </c>
      <c r="H13" s="157">
        <v>17652</v>
      </c>
      <c r="I13" s="66">
        <v>17652</v>
      </c>
      <c r="J13" s="66">
        <v>4413</v>
      </c>
      <c r="K13" s="154"/>
      <c r="L13" s="66">
        <v>13239</v>
      </c>
      <c r="M13" s="154"/>
      <c r="N13" s="66"/>
      <c r="O13" s="66"/>
      <c r="P13" s="154"/>
      <c r="Q13" s="66"/>
      <c r="R13" s="66"/>
      <c r="S13" s="66"/>
      <c r="T13" s="66"/>
      <c r="U13" s="66"/>
      <c r="V13" s="66"/>
      <c r="W13" s="66"/>
    </row>
    <row r="14" ht="20.25" customHeight="1" spans="1:23">
      <c r="A14" s="154" t="str">
        <f t="shared" si="0"/>
        <v>       中共玉溪市委社会工作部</v>
      </c>
      <c r="B14" s="154" t="s">
        <v>144</v>
      </c>
      <c r="C14" s="154" t="s">
        <v>145</v>
      </c>
      <c r="D14" s="154" t="s">
        <v>93</v>
      </c>
      <c r="E14" s="154" t="s">
        <v>145</v>
      </c>
      <c r="F14" s="154" t="s">
        <v>146</v>
      </c>
      <c r="G14" s="154" t="s">
        <v>145</v>
      </c>
      <c r="H14" s="157">
        <v>200232</v>
      </c>
      <c r="I14" s="66">
        <v>200232</v>
      </c>
      <c r="J14" s="66">
        <v>50058</v>
      </c>
      <c r="K14" s="154"/>
      <c r="L14" s="66">
        <v>150174</v>
      </c>
      <c r="M14" s="154"/>
      <c r="N14" s="66"/>
      <c r="O14" s="66"/>
      <c r="P14" s="154"/>
      <c r="Q14" s="66"/>
      <c r="R14" s="66"/>
      <c r="S14" s="66"/>
      <c r="T14" s="66"/>
      <c r="U14" s="66"/>
      <c r="V14" s="66"/>
      <c r="W14" s="66"/>
    </row>
    <row r="15" ht="20.25" customHeight="1" spans="1:23">
      <c r="A15" s="154" t="str">
        <f t="shared" si="0"/>
        <v>       中共玉溪市委社会工作部</v>
      </c>
      <c r="B15" s="154" t="s">
        <v>147</v>
      </c>
      <c r="C15" s="154" t="s">
        <v>148</v>
      </c>
      <c r="D15" s="154" t="s">
        <v>79</v>
      </c>
      <c r="E15" s="154" t="s">
        <v>138</v>
      </c>
      <c r="F15" s="154" t="s">
        <v>149</v>
      </c>
      <c r="G15" s="154" t="s">
        <v>150</v>
      </c>
      <c r="H15" s="157">
        <v>49400</v>
      </c>
      <c r="I15" s="66">
        <v>49400</v>
      </c>
      <c r="J15" s="66">
        <v>11037.5</v>
      </c>
      <c r="K15" s="154"/>
      <c r="L15" s="66">
        <v>38362.5</v>
      </c>
      <c r="M15" s="154"/>
      <c r="N15" s="66"/>
      <c r="O15" s="66"/>
      <c r="P15" s="154"/>
      <c r="Q15" s="66"/>
      <c r="R15" s="66"/>
      <c r="S15" s="66"/>
      <c r="T15" s="66"/>
      <c r="U15" s="66"/>
      <c r="V15" s="66"/>
      <c r="W15" s="66"/>
    </row>
    <row r="16" ht="20.25" customHeight="1" spans="1:23">
      <c r="A16" s="154" t="str">
        <f t="shared" si="0"/>
        <v>       中共玉溪市委社会工作部</v>
      </c>
      <c r="B16" s="154" t="s">
        <v>147</v>
      </c>
      <c r="C16" s="154" t="s">
        <v>148</v>
      </c>
      <c r="D16" s="154" t="s">
        <v>79</v>
      </c>
      <c r="E16" s="154" t="s">
        <v>138</v>
      </c>
      <c r="F16" s="154" t="s">
        <v>151</v>
      </c>
      <c r="G16" s="154" t="s">
        <v>152</v>
      </c>
      <c r="H16" s="157">
        <v>18000</v>
      </c>
      <c r="I16" s="66">
        <v>18000</v>
      </c>
      <c r="J16" s="66">
        <v>750</v>
      </c>
      <c r="K16" s="154"/>
      <c r="L16" s="66">
        <v>17250</v>
      </c>
      <c r="M16" s="154"/>
      <c r="N16" s="66"/>
      <c r="O16" s="66"/>
      <c r="P16" s="154"/>
      <c r="Q16" s="66"/>
      <c r="R16" s="66"/>
      <c r="S16" s="66"/>
      <c r="T16" s="66"/>
      <c r="U16" s="66"/>
      <c r="V16" s="66"/>
      <c r="W16" s="66"/>
    </row>
    <row r="17" ht="20.25" customHeight="1" spans="1:23">
      <c r="A17" s="154" t="str">
        <f t="shared" si="0"/>
        <v>       中共玉溪市委社会工作部</v>
      </c>
      <c r="B17" s="154" t="s">
        <v>147</v>
      </c>
      <c r="C17" s="154" t="s">
        <v>148</v>
      </c>
      <c r="D17" s="154" t="s">
        <v>79</v>
      </c>
      <c r="E17" s="154" t="s">
        <v>138</v>
      </c>
      <c r="F17" s="154" t="s">
        <v>153</v>
      </c>
      <c r="G17" s="154" t="s">
        <v>154</v>
      </c>
      <c r="H17" s="157">
        <v>10000</v>
      </c>
      <c r="I17" s="66">
        <v>10000</v>
      </c>
      <c r="J17" s="66">
        <v>2500</v>
      </c>
      <c r="K17" s="154"/>
      <c r="L17" s="66">
        <v>7500</v>
      </c>
      <c r="M17" s="154"/>
      <c r="N17" s="66"/>
      <c r="O17" s="66"/>
      <c r="P17" s="154"/>
      <c r="Q17" s="66"/>
      <c r="R17" s="66"/>
      <c r="S17" s="66"/>
      <c r="T17" s="66"/>
      <c r="U17" s="66"/>
      <c r="V17" s="66"/>
      <c r="W17" s="66"/>
    </row>
    <row r="18" ht="20.25" customHeight="1" spans="1:23">
      <c r="A18" s="154" t="str">
        <f t="shared" si="0"/>
        <v>       中共玉溪市委社会工作部</v>
      </c>
      <c r="B18" s="154" t="s">
        <v>147</v>
      </c>
      <c r="C18" s="154" t="s">
        <v>148</v>
      </c>
      <c r="D18" s="154" t="s">
        <v>79</v>
      </c>
      <c r="E18" s="154" t="s">
        <v>138</v>
      </c>
      <c r="F18" s="154" t="s">
        <v>155</v>
      </c>
      <c r="G18" s="154" t="s">
        <v>156</v>
      </c>
      <c r="H18" s="157">
        <v>18000</v>
      </c>
      <c r="I18" s="66">
        <v>18000</v>
      </c>
      <c r="J18" s="66">
        <v>4500</v>
      </c>
      <c r="K18" s="154"/>
      <c r="L18" s="66">
        <v>13500</v>
      </c>
      <c r="M18" s="154"/>
      <c r="N18" s="66"/>
      <c r="O18" s="66"/>
      <c r="P18" s="154"/>
      <c r="Q18" s="66"/>
      <c r="R18" s="66"/>
      <c r="S18" s="66"/>
      <c r="T18" s="66"/>
      <c r="U18" s="66"/>
      <c r="V18" s="66"/>
      <c r="W18" s="66"/>
    </row>
    <row r="19" ht="20.25" customHeight="1" spans="1:23">
      <c r="A19" s="154" t="str">
        <f t="shared" si="0"/>
        <v>       中共玉溪市委社会工作部</v>
      </c>
      <c r="B19" s="154" t="s">
        <v>147</v>
      </c>
      <c r="C19" s="154" t="s">
        <v>148</v>
      </c>
      <c r="D19" s="154" t="s">
        <v>79</v>
      </c>
      <c r="E19" s="154" t="s">
        <v>138</v>
      </c>
      <c r="F19" s="154" t="s">
        <v>157</v>
      </c>
      <c r="G19" s="154" t="s">
        <v>158</v>
      </c>
      <c r="H19" s="157">
        <v>5000</v>
      </c>
      <c r="I19" s="66">
        <v>5000</v>
      </c>
      <c r="J19" s="66">
        <v>1250</v>
      </c>
      <c r="K19" s="154"/>
      <c r="L19" s="66">
        <v>3750</v>
      </c>
      <c r="M19" s="154"/>
      <c r="N19" s="66"/>
      <c r="O19" s="66"/>
      <c r="P19" s="154"/>
      <c r="Q19" s="66"/>
      <c r="R19" s="66"/>
      <c r="S19" s="66"/>
      <c r="T19" s="66"/>
      <c r="U19" s="66"/>
      <c r="V19" s="66"/>
      <c r="W19" s="66"/>
    </row>
    <row r="20" ht="20.25" customHeight="1" spans="1:23">
      <c r="A20" s="154" t="str">
        <f t="shared" si="0"/>
        <v>       中共玉溪市委社会工作部</v>
      </c>
      <c r="B20" s="154" t="s">
        <v>147</v>
      </c>
      <c r="C20" s="154" t="s">
        <v>148</v>
      </c>
      <c r="D20" s="154" t="s">
        <v>79</v>
      </c>
      <c r="E20" s="154" t="s">
        <v>138</v>
      </c>
      <c r="F20" s="154" t="s">
        <v>159</v>
      </c>
      <c r="G20" s="154" t="s">
        <v>160</v>
      </c>
      <c r="H20" s="157">
        <v>11000</v>
      </c>
      <c r="I20" s="66">
        <v>11000</v>
      </c>
      <c r="J20" s="66">
        <v>2750</v>
      </c>
      <c r="K20" s="154"/>
      <c r="L20" s="66">
        <v>8250</v>
      </c>
      <c r="M20" s="154"/>
      <c r="N20" s="66"/>
      <c r="O20" s="66"/>
      <c r="P20" s="154"/>
      <c r="Q20" s="66"/>
      <c r="R20" s="66"/>
      <c r="S20" s="66"/>
      <c r="T20" s="66"/>
      <c r="U20" s="66"/>
      <c r="V20" s="66"/>
      <c r="W20" s="66"/>
    </row>
    <row r="21" ht="20.25" customHeight="1" spans="1:23">
      <c r="A21" s="154" t="str">
        <f t="shared" si="0"/>
        <v>       中共玉溪市委社会工作部</v>
      </c>
      <c r="B21" s="154" t="s">
        <v>147</v>
      </c>
      <c r="C21" s="154" t="s">
        <v>148</v>
      </c>
      <c r="D21" s="154" t="s">
        <v>79</v>
      </c>
      <c r="E21" s="154" t="s">
        <v>138</v>
      </c>
      <c r="F21" s="154" t="s">
        <v>161</v>
      </c>
      <c r="G21" s="154" t="s">
        <v>162</v>
      </c>
      <c r="H21" s="157">
        <v>21520</v>
      </c>
      <c r="I21" s="66">
        <v>21520</v>
      </c>
      <c r="J21" s="66">
        <v>5380</v>
      </c>
      <c r="K21" s="154"/>
      <c r="L21" s="66">
        <v>16140</v>
      </c>
      <c r="M21" s="154"/>
      <c r="N21" s="66"/>
      <c r="O21" s="66"/>
      <c r="P21" s="154"/>
      <c r="Q21" s="66"/>
      <c r="R21" s="66"/>
      <c r="S21" s="66"/>
      <c r="T21" s="66"/>
      <c r="U21" s="66"/>
      <c r="V21" s="66"/>
      <c r="W21" s="66"/>
    </row>
    <row r="22" ht="20.25" customHeight="1" spans="1:23">
      <c r="A22" s="154" t="str">
        <f t="shared" si="0"/>
        <v>       中共玉溪市委社会工作部</v>
      </c>
      <c r="B22" s="154" t="s">
        <v>147</v>
      </c>
      <c r="C22" s="154" t="s">
        <v>148</v>
      </c>
      <c r="D22" s="154" t="s">
        <v>79</v>
      </c>
      <c r="E22" s="154" t="s">
        <v>138</v>
      </c>
      <c r="F22" s="154" t="s">
        <v>163</v>
      </c>
      <c r="G22" s="154" t="s">
        <v>164</v>
      </c>
      <c r="H22" s="157">
        <v>15000</v>
      </c>
      <c r="I22" s="66">
        <v>15000</v>
      </c>
      <c r="J22" s="66">
        <v>3750</v>
      </c>
      <c r="K22" s="154"/>
      <c r="L22" s="66">
        <v>11250</v>
      </c>
      <c r="M22" s="154"/>
      <c r="N22" s="66"/>
      <c r="O22" s="66"/>
      <c r="P22" s="154"/>
      <c r="Q22" s="66"/>
      <c r="R22" s="66"/>
      <c r="S22" s="66"/>
      <c r="T22" s="66"/>
      <c r="U22" s="66"/>
      <c r="V22" s="66"/>
      <c r="W22" s="66"/>
    </row>
    <row r="23" ht="20.25" customHeight="1" spans="1:23">
      <c r="A23" s="154" t="str">
        <f t="shared" si="0"/>
        <v>       中共玉溪市委社会工作部</v>
      </c>
      <c r="B23" s="154" t="s">
        <v>165</v>
      </c>
      <c r="C23" s="154" t="s">
        <v>166</v>
      </c>
      <c r="D23" s="154" t="s">
        <v>84</v>
      </c>
      <c r="E23" s="154" t="s">
        <v>167</v>
      </c>
      <c r="F23" s="154" t="s">
        <v>168</v>
      </c>
      <c r="G23" s="154" t="s">
        <v>169</v>
      </c>
      <c r="H23" s="157">
        <v>234082.56</v>
      </c>
      <c r="I23" s="66">
        <v>234082.56</v>
      </c>
      <c r="J23" s="66">
        <v>58520.64</v>
      </c>
      <c r="K23" s="154"/>
      <c r="L23" s="66">
        <v>175561.92</v>
      </c>
      <c r="M23" s="154"/>
      <c r="N23" s="66"/>
      <c r="O23" s="66"/>
      <c r="P23" s="154"/>
      <c r="Q23" s="66"/>
      <c r="R23" s="66"/>
      <c r="S23" s="66"/>
      <c r="T23" s="66"/>
      <c r="U23" s="66"/>
      <c r="V23" s="66"/>
      <c r="W23" s="66"/>
    </row>
    <row r="24" ht="20.25" customHeight="1" spans="1:23">
      <c r="A24" s="154" t="str">
        <f t="shared" si="0"/>
        <v>       中共玉溪市委社会工作部</v>
      </c>
      <c r="B24" s="154" t="s">
        <v>165</v>
      </c>
      <c r="C24" s="154" t="s">
        <v>166</v>
      </c>
      <c r="D24" s="154" t="s">
        <v>87</v>
      </c>
      <c r="E24" s="154" t="s">
        <v>170</v>
      </c>
      <c r="F24" s="154" t="s">
        <v>171</v>
      </c>
      <c r="G24" s="154" t="s">
        <v>172</v>
      </c>
      <c r="H24" s="157">
        <v>121430.33</v>
      </c>
      <c r="I24" s="66">
        <v>121430.33</v>
      </c>
      <c r="J24" s="66">
        <v>30357.58</v>
      </c>
      <c r="K24" s="154"/>
      <c r="L24" s="66">
        <v>91072.75</v>
      </c>
      <c r="M24" s="154"/>
      <c r="N24" s="66"/>
      <c r="O24" s="66"/>
      <c r="P24" s="154"/>
      <c r="Q24" s="66"/>
      <c r="R24" s="66"/>
      <c r="S24" s="66"/>
      <c r="T24" s="66"/>
      <c r="U24" s="66"/>
      <c r="V24" s="66"/>
      <c r="W24" s="66"/>
    </row>
    <row r="25" ht="20.25" customHeight="1" spans="1:23">
      <c r="A25" s="154" t="str">
        <f t="shared" si="0"/>
        <v>       中共玉溪市委社会工作部</v>
      </c>
      <c r="B25" s="154" t="s">
        <v>165</v>
      </c>
      <c r="C25" s="154" t="s">
        <v>166</v>
      </c>
      <c r="D25" s="154" t="s">
        <v>89</v>
      </c>
      <c r="E25" s="154" t="s">
        <v>173</v>
      </c>
      <c r="F25" s="154" t="s">
        <v>174</v>
      </c>
      <c r="G25" s="154" t="s">
        <v>175</v>
      </c>
      <c r="H25" s="157">
        <v>60634.8</v>
      </c>
      <c r="I25" s="66">
        <v>60634.8</v>
      </c>
      <c r="J25" s="66">
        <v>15158.7</v>
      </c>
      <c r="K25" s="154"/>
      <c r="L25" s="66">
        <v>45476.1</v>
      </c>
      <c r="M25" s="154"/>
      <c r="N25" s="66"/>
      <c r="O25" s="66"/>
      <c r="P25" s="154"/>
      <c r="Q25" s="66"/>
      <c r="R25" s="66"/>
      <c r="S25" s="66"/>
      <c r="T25" s="66"/>
      <c r="U25" s="66"/>
      <c r="V25" s="66"/>
      <c r="W25" s="66"/>
    </row>
    <row r="26" ht="20.25" customHeight="1" spans="1:23">
      <c r="A26" s="154" t="str">
        <f t="shared" si="0"/>
        <v>       中共玉溪市委社会工作部</v>
      </c>
      <c r="B26" s="154" t="s">
        <v>165</v>
      </c>
      <c r="C26" s="154" t="s">
        <v>166</v>
      </c>
      <c r="D26" s="154" t="s">
        <v>90</v>
      </c>
      <c r="E26" s="154" t="s">
        <v>176</v>
      </c>
      <c r="F26" s="154" t="s">
        <v>177</v>
      </c>
      <c r="G26" s="154" t="s">
        <v>178</v>
      </c>
      <c r="H26" s="157">
        <v>9782.37</v>
      </c>
      <c r="I26" s="66">
        <v>9782.37</v>
      </c>
      <c r="J26" s="66">
        <v>5283.59</v>
      </c>
      <c r="K26" s="154"/>
      <c r="L26" s="66">
        <v>4498.78</v>
      </c>
      <c r="M26" s="154"/>
      <c r="N26" s="66"/>
      <c r="O26" s="66"/>
      <c r="P26" s="154"/>
      <c r="Q26" s="66"/>
      <c r="R26" s="66"/>
      <c r="S26" s="66"/>
      <c r="T26" s="66"/>
      <c r="U26" s="66"/>
      <c r="V26" s="66"/>
      <c r="W26" s="66"/>
    </row>
    <row r="27" ht="20.25" customHeight="1" spans="1:23">
      <c r="A27" s="154" t="str">
        <f t="shared" si="0"/>
        <v>       中共玉溪市委社会工作部</v>
      </c>
      <c r="B27" s="154" t="s">
        <v>179</v>
      </c>
      <c r="C27" s="154" t="s">
        <v>180</v>
      </c>
      <c r="D27" s="154" t="s">
        <v>79</v>
      </c>
      <c r="E27" s="154" t="s">
        <v>138</v>
      </c>
      <c r="F27" s="154" t="s">
        <v>181</v>
      </c>
      <c r="G27" s="154" t="s">
        <v>182</v>
      </c>
      <c r="H27" s="157">
        <v>41580</v>
      </c>
      <c r="I27" s="66">
        <v>41580</v>
      </c>
      <c r="J27" s="66"/>
      <c r="K27" s="154"/>
      <c r="L27" s="66">
        <v>41580</v>
      </c>
      <c r="M27" s="154"/>
      <c r="N27" s="66"/>
      <c r="O27" s="66"/>
      <c r="P27" s="154"/>
      <c r="Q27" s="66"/>
      <c r="R27" s="66"/>
      <c r="S27" s="66"/>
      <c r="T27" s="66"/>
      <c r="U27" s="66"/>
      <c r="V27" s="66"/>
      <c r="W27" s="66"/>
    </row>
    <row r="28" ht="20.25" customHeight="1" spans="1:23">
      <c r="A28" s="154" t="str">
        <f t="shared" si="0"/>
        <v>       中共玉溪市委社会工作部</v>
      </c>
      <c r="B28" s="154" t="s">
        <v>183</v>
      </c>
      <c r="C28" s="154" t="s">
        <v>184</v>
      </c>
      <c r="D28" s="154" t="s">
        <v>79</v>
      </c>
      <c r="E28" s="154" t="s">
        <v>138</v>
      </c>
      <c r="F28" s="154" t="s">
        <v>181</v>
      </c>
      <c r="G28" s="154" t="s">
        <v>182</v>
      </c>
      <c r="H28" s="157">
        <v>379900</v>
      </c>
      <c r="I28" s="66">
        <v>379900</v>
      </c>
      <c r="J28" s="66">
        <v>109515</v>
      </c>
      <c r="K28" s="154"/>
      <c r="L28" s="66">
        <v>270385</v>
      </c>
      <c r="M28" s="154"/>
      <c r="N28" s="66"/>
      <c r="O28" s="66"/>
      <c r="P28" s="154"/>
      <c r="Q28" s="66"/>
      <c r="R28" s="66"/>
      <c r="S28" s="66"/>
      <c r="T28" s="66"/>
      <c r="U28" s="66"/>
      <c r="V28" s="66"/>
      <c r="W28" s="66"/>
    </row>
    <row r="29" ht="20.25" customHeight="1" spans="1:23">
      <c r="A29" s="154" t="str">
        <f t="shared" si="0"/>
        <v>       中共玉溪市委社会工作部</v>
      </c>
      <c r="B29" s="154" t="s">
        <v>185</v>
      </c>
      <c r="C29" s="154" t="s">
        <v>114</v>
      </c>
      <c r="D29" s="154" t="s">
        <v>79</v>
      </c>
      <c r="E29" s="154" t="s">
        <v>138</v>
      </c>
      <c r="F29" s="154" t="s">
        <v>186</v>
      </c>
      <c r="G29" s="154" t="s">
        <v>114</v>
      </c>
      <c r="H29" s="157">
        <v>22000</v>
      </c>
      <c r="I29" s="66">
        <v>22000</v>
      </c>
      <c r="J29" s="66"/>
      <c r="K29" s="154"/>
      <c r="L29" s="66">
        <v>22000</v>
      </c>
      <c r="M29" s="154"/>
      <c r="N29" s="66"/>
      <c r="O29" s="66"/>
      <c r="P29" s="154"/>
      <c r="Q29" s="66"/>
      <c r="R29" s="66"/>
      <c r="S29" s="66"/>
      <c r="T29" s="66"/>
      <c r="U29" s="66"/>
      <c r="V29" s="66"/>
      <c r="W29" s="66"/>
    </row>
    <row r="30" ht="20.25" customHeight="1" spans="1:23">
      <c r="A30" s="154" t="str">
        <f t="shared" si="0"/>
        <v>       中共玉溪市委社会工作部</v>
      </c>
      <c r="B30" s="154" t="s">
        <v>187</v>
      </c>
      <c r="C30" s="154" t="s">
        <v>188</v>
      </c>
      <c r="D30" s="154" t="s">
        <v>79</v>
      </c>
      <c r="E30" s="154" t="s">
        <v>138</v>
      </c>
      <c r="F30" s="154" t="s">
        <v>161</v>
      </c>
      <c r="G30" s="154" t="s">
        <v>162</v>
      </c>
      <c r="H30" s="157">
        <v>115200</v>
      </c>
      <c r="I30" s="66">
        <v>115200</v>
      </c>
      <c r="J30" s="66">
        <v>50400</v>
      </c>
      <c r="K30" s="154"/>
      <c r="L30" s="66">
        <v>64800</v>
      </c>
      <c r="M30" s="154"/>
      <c r="N30" s="66"/>
      <c r="O30" s="66"/>
      <c r="P30" s="154"/>
      <c r="Q30" s="66"/>
      <c r="R30" s="66"/>
      <c r="S30" s="66"/>
      <c r="T30" s="66"/>
      <c r="U30" s="66"/>
      <c r="V30" s="66"/>
      <c r="W30" s="66"/>
    </row>
    <row r="31" ht="20.25" customHeight="1" spans="1:23">
      <c r="A31" s="154" t="str">
        <f t="shared" si="0"/>
        <v>       中共玉溪市委社会工作部</v>
      </c>
      <c r="B31" s="154" t="s">
        <v>189</v>
      </c>
      <c r="C31" s="154" t="s">
        <v>190</v>
      </c>
      <c r="D31" s="154" t="s">
        <v>79</v>
      </c>
      <c r="E31" s="154" t="s">
        <v>138</v>
      </c>
      <c r="F31" s="154" t="s">
        <v>191</v>
      </c>
      <c r="G31" s="154" t="s">
        <v>190</v>
      </c>
      <c r="H31" s="157">
        <v>23775.36</v>
      </c>
      <c r="I31" s="66">
        <v>23775.36</v>
      </c>
      <c r="J31" s="66"/>
      <c r="K31" s="154"/>
      <c r="L31" s="66">
        <v>23775.36</v>
      </c>
      <c r="M31" s="154"/>
      <c r="N31" s="66"/>
      <c r="O31" s="66"/>
      <c r="P31" s="154"/>
      <c r="Q31" s="66"/>
      <c r="R31" s="66"/>
      <c r="S31" s="66"/>
      <c r="T31" s="66"/>
      <c r="U31" s="66"/>
      <c r="V31" s="66"/>
      <c r="W31" s="66"/>
    </row>
    <row r="32" ht="20.25" customHeight="1" spans="1:23">
      <c r="A32" s="154" t="str">
        <f t="shared" si="0"/>
        <v>       中共玉溪市委社会工作部</v>
      </c>
      <c r="B32" s="154" t="s">
        <v>192</v>
      </c>
      <c r="C32" s="154" t="s">
        <v>193</v>
      </c>
      <c r="D32" s="154" t="s">
        <v>79</v>
      </c>
      <c r="E32" s="154" t="s">
        <v>138</v>
      </c>
      <c r="F32" s="154" t="s">
        <v>149</v>
      </c>
      <c r="G32" s="154" t="s">
        <v>150</v>
      </c>
      <c r="H32" s="157">
        <v>37066.96</v>
      </c>
      <c r="I32" s="66">
        <v>37066.96</v>
      </c>
      <c r="J32" s="66"/>
      <c r="K32" s="154"/>
      <c r="L32" s="66">
        <v>37066.96</v>
      </c>
      <c r="M32" s="154"/>
      <c r="N32" s="66"/>
      <c r="O32" s="66"/>
      <c r="P32" s="154"/>
      <c r="Q32" s="66"/>
      <c r="R32" s="66"/>
      <c r="S32" s="66"/>
      <c r="T32" s="66"/>
      <c r="U32" s="66"/>
      <c r="V32" s="66"/>
      <c r="W32" s="66"/>
    </row>
    <row r="33" ht="20.25" customHeight="1" spans="1:23">
      <c r="A33" s="154" t="str">
        <f t="shared" si="0"/>
        <v>       中共玉溪市委社会工作部</v>
      </c>
      <c r="B33" s="154" t="s">
        <v>192</v>
      </c>
      <c r="C33" s="154" t="s">
        <v>193</v>
      </c>
      <c r="D33" s="154" t="s">
        <v>79</v>
      </c>
      <c r="E33" s="154" t="s">
        <v>138</v>
      </c>
      <c r="F33" s="154" t="s">
        <v>194</v>
      </c>
      <c r="G33" s="154" t="s">
        <v>195</v>
      </c>
      <c r="H33" s="157">
        <v>5787.98</v>
      </c>
      <c r="I33" s="66">
        <v>5787.98</v>
      </c>
      <c r="J33" s="66"/>
      <c r="K33" s="154"/>
      <c r="L33" s="66">
        <v>5787.98</v>
      </c>
      <c r="M33" s="154"/>
      <c r="N33" s="66"/>
      <c r="O33" s="66"/>
      <c r="P33" s="154"/>
      <c r="Q33" s="66"/>
      <c r="R33" s="66"/>
      <c r="S33" s="66"/>
      <c r="T33" s="66"/>
      <c r="U33" s="66"/>
      <c r="V33" s="66"/>
      <c r="W33" s="66"/>
    </row>
    <row r="34" ht="20.25" customHeight="1" spans="1:23">
      <c r="A34" s="154" t="str">
        <f t="shared" si="0"/>
        <v>       中共玉溪市委社会工作部</v>
      </c>
      <c r="B34" s="154" t="s">
        <v>192</v>
      </c>
      <c r="C34" s="154" t="s">
        <v>193</v>
      </c>
      <c r="D34" s="154" t="s">
        <v>79</v>
      </c>
      <c r="E34" s="154" t="s">
        <v>138</v>
      </c>
      <c r="F34" s="154" t="s">
        <v>196</v>
      </c>
      <c r="G34" s="154" t="s">
        <v>197</v>
      </c>
      <c r="H34" s="157">
        <v>8945.06</v>
      </c>
      <c r="I34" s="66">
        <v>8945.06</v>
      </c>
      <c r="J34" s="66"/>
      <c r="K34" s="154"/>
      <c r="L34" s="66">
        <v>8945.06</v>
      </c>
      <c r="M34" s="154"/>
      <c r="N34" s="66"/>
      <c r="O34" s="66"/>
      <c r="P34" s="154"/>
      <c r="Q34" s="66"/>
      <c r="R34" s="66"/>
      <c r="S34" s="66"/>
      <c r="T34" s="66"/>
      <c r="U34" s="66"/>
      <c r="V34" s="66"/>
      <c r="W34" s="66"/>
    </row>
    <row r="35" ht="20.25" customHeight="1" spans="1:23">
      <c r="A35" s="154" t="str">
        <f t="shared" si="0"/>
        <v>       中共玉溪市委社会工作部</v>
      </c>
      <c r="B35" s="154" t="s">
        <v>192</v>
      </c>
      <c r="C35" s="154" t="s">
        <v>193</v>
      </c>
      <c r="D35" s="154" t="s">
        <v>79</v>
      </c>
      <c r="E35" s="154" t="s">
        <v>138</v>
      </c>
      <c r="F35" s="154" t="s">
        <v>153</v>
      </c>
      <c r="G35" s="154" t="s">
        <v>154</v>
      </c>
      <c r="H35" s="157">
        <v>30000</v>
      </c>
      <c r="I35" s="66">
        <v>30000</v>
      </c>
      <c r="J35" s="66"/>
      <c r="K35" s="154"/>
      <c r="L35" s="66">
        <v>30000</v>
      </c>
      <c r="M35" s="154"/>
      <c r="N35" s="66"/>
      <c r="O35" s="66"/>
      <c r="P35" s="154"/>
      <c r="Q35" s="66"/>
      <c r="R35" s="66"/>
      <c r="S35" s="66"/>
      <c r="T35" s="66"/>
      <c r="U35" s="66"/>
      <c r="V35" s="66"/>
      <c r="W35" s="66"/>
    </row>
    <row r="36" ht="20.25" customHeight="1" spans="1:23">
      <c r="A36" s="154" t="str">
        <f t="shared" si="0"/>
        <v>       中共玉溪市委社会工作部</v>
      </c>
      <c r="B36" s="154" t="s">
        <v>192</v>
      </c>
      <c r="C36" s="154" t="s">
        <v>193</v>
      </c>
      <c r="D36" s="154" t="s">
        <v>79</v>
      </c>
      <c r="E36" s="154" t="s">
        <v>138</v>
      </c>
      <c r="F36" s="154" t="s">
        <v>155</v>
      </c>
      <c r="G36" s="154" t="s">
        <v>156</v>
      </c>
      <c r="H36" s="157">
        <v>10000</v>
      </c>
      <c r="I36" s="66">
        <v>10000</v>
      </c>
      <c r="J36" s="66"/>
      <c r="K36" s="154"/>
      <c r="L36" s="66">
        <v>10000</v>
      </c>
      <c r="M36" s="154"/>
      <c r="N36" s="66"/>
      <c r="O36" s="66"/>
      <c r="P36" s="154"/>
      <c r="Q36" s="66"/>
      <c r="R36" s="66"/>
      <c r="S36" s="66"/>
      <c r="T36" s="66"/>
      <c r="U36" s="66"/>
      <c r="V36" s="66"/>
      <c r="W36" s="66"/>
    </row>
    <row r="37" ht="20.25" customHeight="1" spans="1:23">
      <c r="A37" s="154" t="str">
        <f t="shared" si="0"/>
        <v>       中共玉溪市委社会工作部</v>
      </c>
      <c r="B37" s="154" t="s">
        <v>192</v>
      </c>
      <c r="C37" s="154" t="s">
        <v>193</v>
      </c>
      <c r="D37" s="154" t="s">
        <v>79</v>
      </c>
      <c r="E37" s="154" t="s">
        <v>138</v>
      </c>
      <c r="F37" s="154" t="s">
        <v>198</v>
      </c>
      <c r="G37" s="154" t="s">
        <v>199</v>
      </c>
      <c r="H37" s="157">
        <v>30000</v>
      </c>
      <c r="I37" s="66">
        <v>30000</v>
      </c>
      <c r="J37" s="66"/>
      <c r="K37" s="154"/>
      <c r="L37" s="66">
        <v>30000</v>
      </c>
      <c r="M37" s="154"/>
      <c r="N37" s="66"/>
      <c r="O37" s="66"/>
      <c r="P37" s="154"/>
      <c r="Q37" s="66"/>
      <c r="R37" s="66"/>
      <c r="S37" s="66"/>
      <c r="T37" s="66"/>
      <c r="U37" s="66"/>
      <c r="V37" s="66"/>
      <c r="W37" s="66"/>
    </row>
    <row r="38" ht="20.25" customHeight="1" spans="1:23">
      <c r="A38" s="154" t="str">
        <f t="shared" si="0"/>
        <v>       中共玉溪市委社会工作部</v>
      </c>
      <c r="B38" s="154" t="s">
        <v>192</v>
      </c>
      <c r="C38" s="154" t="s">
        <v>193</v>
      </c>
      <c r="D38" s="154" t="s">
        <v>79</v>
      </c>
      <c r="E38" s="154" t="s">
        <v>138</v>
      </c>
      <c r="F38" s="154" t="s">
        <v>161</v>
      </c>
      <c r="G38" s="154" t="s">
        <v>162</v>
      </c>
      <c r="H38" s="157">
        <v>15000</v>
      </c>
      <c r="I38" s="66">
        <v>15000</v>
      </c>
      <c r="J38" s="66"/>
      <c r="K38" s="154"/>
      <c r="L38" s="66">
        <v>15000</v>
      </c>
      <c r="M38" s="154"/>
      <c r="N38" s="66"/>
      <c r="O38" s="66"/>
      <c r="P38" s="154"/>
      <c r="Q38" s="66"/>
      <c r="R38" s="66"/>
      <c r="S38" s="66"/>
      <c r="T38" s="66"/>
      <c r="U38" s="66"/>
      <c r="V38" s="66"/>
      <c r="W38" s="66"/>
    </row>
    <row r="39" ht="20.25" customHeight="1" spans="1:23">
      <c r="A39" s="154" t="str">
        <f t="shared" si="0"/>
        <v>       中共玉溪市委社会工作部</v>
      </c>
      <c r="B39" s="154" t="s">
        <v>200</v>
      </c>
      <c r="C39" s="154" t="s">
        <v>201</v>
      </c>
      <c r="D39" s="154" t="s">
        <v>79</v>
      </c>
      <c r="E39" s="154" t="s">
        <v>138</v>
      </c>
      <c r="F39" s="154" t="s">
        <v>202</v>
      </c>
      <c r="G39" s="154" t="s">
        <v>203</v>
      </c>
      <c r="H39" s="157">
        <v>13100</v>
      </c>
      <c r="I39" s="66">
        <v>13100</v>
      </c>
      <c r="J39" s="66"/>
      <c r="K39" s="154"/>
      <c r="L39" s="66">
        <v>13100</v>
      </c>
      <c r="M39" s="154"/>
      <c r="N39" s="66"/>
      <c r="O39" s="66"/>
      <c r="P39" s="154"/>
      <c r="Q39" s="66"/>
      <c r="R39" s="66"/>
      <c r="S39" s="66"/>
      <c r="T39" s="66"/>
      <c r="U39" s="66"/>
      <c r="V39" s="66"/>
      <c r="W39" s="66"/>
    </row>
    <row r="40" ht="20.25" customHeight="1" spans="1:23">
      <c r="A40" s="156" t="s">
        <v>29</v>
      </c>
      <c r="B40" s="156"/>
      <c r="C40" s="156"/>
      <c r="D40" s="156"/>
      <c r="E40" s="156"/>
      <c r="F40" s="156"/>
      <c r="G40" s="156"/>
      <c r="H40" s="66">
        <v>2695205.42</v>
      </c>
      <c r="I40" s="66">
        <v>2695205.42</v>
      </c>
      <c r="J40" s="66">
        <v>867987.26</v>
      </c>
      <c r="K40" s="66"/>
      <c r="L40" s="66">
        <v>1827218.16</v>
      </c>
      <c r="M40" s="66"/>
      <c r="N40" s="66"/>
      <c r="O40" s="66"/>
      <c r="P40" s="66"/>
      <c r="Q40" s="66"/>
      <c r="R40" s="66"/>
      <c r="S40" s="66"/>
      <c r="T40" s="66"/>
      <c r="U40" s="66"/>
      <c r="V40" s="66"/>
      <c r="W40" s="66"/>
    </row>
  </sheetData>
  <mergeCells count="17">
    <mergeCell ref="A2:W2"/>
    <mergeCell ref="A3:W3"/>
    <mergeCell ref="A4:V4"/>
    <mergeCell ref="H5:W5"/>
    <mergeCell ref="I6:M6"/>
    <mergeCell ref="N6:P6"/>
    <mergeCell ref="R6:W6"/>
    <mergeCell ref="A40:G40"/>
    <mergeCell ref="A5:A7"/>
    <mergeCell ref="B5:B7"/>
    <mergeCell ref="C5:C7"/>
    <mergeCell ref="D5:D7"/>
    <mergeCell ref="E5:E7"/>
    <mergeCell ref="F5:F7"/>
    <mergeCell ref="G5:G7"/>
    <mergeCell ref="H6:H7"/>
    <mergeCell ref="Q6:Q7"/>
  </mergeCells>
  <pageMargins left="0.75" right="0.75" top="1" bottom="1" header="0.5" footer="0.5"/>
  <pageSetup paperSize="1" scale="30" fitToHeight="0" pageOrder="overThenDown"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26"/>
  <sheetViews>
    <sheetView showZeros="0" topLeftCell="F1" workbookViewId="0">
      <pane ySplit="1" topLeftCell="A2" activePane="bottomLeft" state="frozen"/>
      <selection/>
      <selection pane="bottomLeft" activeCell="B16" sqref="B16"/>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customHeight="1" spans="1:23">
      <c r="A1" s="1"/>
      <c r="B1" s="1"/>
      <c r="C1" s="1"/>
      <c r="D1" s="1"/>
      <c r="E1" s="1"/>
      <c r="F1" s="1"/>
      <c r="G1" s="1"/>
      <c r="H1" s="1"/>
      <c r="I1" s="1"/>
      <c r="J1" s="1"/>
      <c r="K1" s="1"/>
      <c r="L1" s="1"/>
      <c r="M1" s="1"/>
      <c r="N1" s="1"/>
      <c r="O1" s="1"/>
      <c r="P1" s="1"/>
      <c r="Q1" s="1"/>
      <c r="R1" s="1"/>
      <c r="S1" s="1"/>
      <c r="T1" s="1"/>
      <c r="U1" s="1"/>
      <c r="V1" s="1"/>
      <c r="W1" s="1"/>
    </row>
    <row r="2" ht="13.5" customHeight="1" spans="2:23">
      <c r="B2" s="135"/>
      <c r="E2" s="145"/>
      <c r="F2" s="145"/>
      <c r="G2" s="145"/>
      <c r="H2" s="145"/>
      <c r="K2" s="135"/>
      <c r="N2" s="135"/>
      <c r="O2" s="135"/>
      <c r="P2" s="135"/>
      <c r="U2" s="150"/>
      <c r="W2" s="136" t="s">
        <v>204</v>
      </c>
    </row>
    <row r="3" ht="27.75" customHeight="1" spans="1:23">
      <c r="A3" s="34" t="s">
        <v>1</v>
      </c>
      <c r="B3" s="34"/>
      <c r="C3" s="34"/>
      <c r="D3" s="34"/>
      <c r="E3" s="34"/>
      <c r="F3" s="34"/>
      <c r="G3" s="34"/>
      <c r="H3" s="34"/>
      <c r="I3" s="34"/>
      <c r="J3" s="34"/>
      <c r="K3" s="34"/>
      <c r="L3" s="34"/>
      <c r="M3" s="34"/>
      <c r="N3" s="34"/>
      <c r="O3" s="34"/>
      <c r="P3" s="34"/>
      <c r="Q3" s="34"/>
      <c r="R3" s="34"/>
      <c r="S3" s="34"/>
      <c r="T3" s="34"/>
      <c r="U3" s="34"/>
      <c r="V3" s="34"/>
      <c r="W3" s="34"/>
    </row>
    <row r="4" ht="13.5" customHeight="1" spans="1:23">
      <c r="A4" s="6" t="str">
        <f t="shared" ref="A4:B4" si="0">"单位名称："&amp;"中共玉溪市委社会工作部"</f>
        <v>单位名称：中共玉溪市委社会工作部</v>
      </c>
      <c r="B4" s="146" t="str">
        <f t="shared" si="0"/>
        <v>单位名称：中共玉溪市委社会工作部</v>
      </c>
      <c r="C4" s="146"/>
      <c r="D4" s="146"/>
      <c r="E4" s="146"/>
      <c r="F4" s="146"/>
      <c r="G4" s="146"/>
      <c r="H4" s="146"/>
      <c r="I4" s="146"/>
      <c r="J4" s="8"/>
      <c r="K4" s="8"/>
      <c r="L4" s="8"/>
      <c r="M4" s="8"/>
      <c r="N4" s="8"/>
      <c r="O4" s="8"/>
      <c r="P4" s="8"/>
      <c r="Q4" s="8"/>
      <c r="U4" s="150"/>
      <c r="W4" s="139" t="s">
        <v>2</v>
      </c>
    </row>
    <row r="5" ht="21.75" customHeight="1" spans="1:23">
      <c r="A5" s="10" t="s">
        <v>205</v>
      </c>
      <c r="B5" s="10" t="s">
        <v>118</v>
      </c>
      <c r="C5" s="10" t="s">
        <v>119</v>
      </c>
      <c r="D5" s="10" t="s">
        <v>206</v>
      </c>
      <c r="E5" s="11" t="s">
        <v>120</v>
      </c>
      <c r="F5" s="11" t="s">
        <v>121</v>
      </c>
      <c r="G5" s="11" t="s">
        <v>122</v>
      </c>
      <c r="H5" s="11" t="s">
        <v>123</v>
      </c>
      <c r="I5" s="21" t="s">
        <v>29</v>
      </c>
      <c r="J5" s="21" t="s">
        <v>207</v>
      </c>
      <c r="K5" s="21"/>
      <c r="L5" s="21"/>
      <c r="M5" s="21"/>
      <c r="N5" s="21" t="s">
        <v>125</v>
      </c>
      <c r="O5" s="21"/>
      <c r="P5" s="21"/>
      <c r="Q5" s="11" t="s">
        <v>35</v>
      </c>
      <c r="R5" s="12" t="s">
        <v>208</v>
      </c>
      <c r="S5" s="13"/>
      <c r="T5" s="13"/>
      <c r="U5" s="13"/>
      <c r="V5" s="13"/>
      <c r="W5" s="14"/>
    </row>
    <row r="6" ht="21.75" customHeight="1" spans="1:23">
      <c r="A6" s="15"/>
      <c r="B6" s="15"/>
      <c r="C6" s="15"/>
      <c r="D6" s="15"/>
      <c r="E6" s="16"/>
      <c r="F6" s="16"/>
      <c r="G6" s="16"/>
      <c r="H6" s="16"/>
      <c r="I6" s="21"/>
      <c r="J6" s="149" t="s">
        <v>32</v>
      </c>
      <c r="K6" s="149"/>
      <c r="L6" s="149" t="s">
        <v>33</v>
      </c>
      <c r="M6" s="149" t="s">
        <v>34</v>
      </c>
      <c r="N6" s="11" t="s">
        <v>32</v>
      </c>
      <c r="O6" s="11" t="s">
        <v>33</v>
      </c>
      <c r="P6" s="11" t="s">
        <v>34</v>
      </c>
      <c r="Q6" s="16"/>
      <c r="R6" s="11" t="s">
        <v>31</v>
      </c>
      <c r="S6" s="11" t="s">
        <v>38</v>
      </c>
      <c r="T6" s="11" t="s">
        <v>131</v>
      </c>
      <c r="U6" s="11" t="s">
        <v>40</v>
      </c>
      <c r="V6" s="11" t="s">
        <v>41</v>
      </c>
      <c r="W6" s="11" t="s">
        <v>42</v>
      </c>
    </row>
    <row r="7" ht="40.5" customHeight="1" spans="1:23">
      <c r="A7" s="18"/>
      <c r="B7" s="18"/>
      <c r="C7" s="18"/>
      <c r="D7" s="18"/>
      <c r="E7" s="19"/>
      <c r="F7" s="19"/>
      <c r="G7" s="19"/>
      <c r="H7" s="19"/>
      <c r="I7" s="21"/>
      <c r="J7" s="149" t="s">
        <v>31</v>
      </c>
      <c r="K7" s="149" t="s">
        <v>209</v>
      </c>
      <c r="L7" s="149"/>
      <c r="M7" s="149"/>
      <c r="N7" s="19"/>
      <c r="O7" s="19"/>
      <c r="P7" s="19"/>
      <c r="Q7" s="19"/>
      <c r="R7" s="19"/>
      <c r="S7" s="19"/>
      <c r="T7" s="19"/>
      <c r="U7" s="20"/>
      <c r="V7" s="19"/>
      <c r="W7" s="19"/>
    </row>
    <row r="8" ht="15" customHeight="1" spans="1:23">
      <c r="A8" s="147">
        <v>1</v>
      </c>
      <c r="B8" s="147">
        <v>2</v>
      </c>
      <c r="C8" s="147">
        <v>3</v>
      </c>
      <c r="D8" s="147">
        <v>4</v>
      </c>
      <c r="E8" s="147">
        <v>5</v>
      </c>
      <c r="F8" s="147">
        <v>6</v>
      </c>
      <c r="G8" s="147">
        <v>7</v>
      </c>
      <c r="H8" s="147">
        <v>8</v>
      </c>
      <c r="I8" s="147">
        <v>9</v>
      </c>
      <c r="J8" s="147">
        <v>10</v>
      </c>
      <c r="K8" s="147">
        <v>11</v>
      </c>
      <c r="L8" s="147">
        <v>12</v>
      </c>
      <c r="M8" s="147">
        <v>13</v>
      </c>
      <c r="N8" s="147">
        <v>14</v>
      </c>
      <c r="O8" s="147">
        <v>15</v>
      </c>
      <c r="P8" s="147">
        <v>16</v>
      </c>
      <c r="Q8" s="147">
        <v>17</v>
      </c>
      <c r="R8" s="147">
        <v>18</v>
      </c>
      <c r="S8" s="147">
        <v>19</v>
      </c>
      <c r="T8" s="147">
        <v>20</v>
      </c>
      <c r="U8" s="147">
        <v>21</v>
      </c>
      <c r="V8" s="147">
        <v>22</v>
      </c>
      <c r="W8" s="147">
        <v>23</v>
      </c>
    </row>
    <row r="9" ht="32.9" customHeight="1" spans="1:23">
      <c r="A9" s="28"/>
      <c r="B9" s="148"/>
      <c r="C9" s="28" t="s">
        <v>210</v>
      </c>
      <c r="D9" s="28"/>
      <c r="E9" s="28"/>
      <c r="F9" s="28"/>
      <c r="G9" s="28"/>
      <c r="H9" s="28"/>
      <c r="I9" s="47">
        <v>20000</v>
      </c>
      <c r="J9" s="47">
        <v>20000</v>
      </c>
      <c r="K9" s="47">
        <v>20000</v>
      </c>
      <c r="L9" s="47"/>
      <c r="M9" s="47"/>
      <c r="N9" s="47"/>
      <c r="O9" s="47"/>
      <c r="P9" s="47"/>
      <c r="Q9" s="47"/>
      <c r="R9" s="47"/>
      <c r="S9" s="47"/>
      <c r="T9" s="47"/>
      <c r="U9" s="47"/>
      <c r="V9" s="47"/>
      <c r="W9" s="47"/>
    </row>
    <row r="10" ht="32.9" customHeight="1" spans="1:23">
      <c r="A10" s="28" t="s">
        <v>211</v>
      </c>
      <c r="B10" s="148" t="s">
        <v>212</v>
      </c>
      <c r="C10" s="28" t="s">
        <v>210</v>
      </c>
      <c r="D10" s="28" t="s">
        <v>63</v>
      </c>
      <c r="E10" s="28" t="s">
        <v>81</v>
      </c>
      <c r="F10" s="28" t="s">
        <v>213</v>
      </c>
      <c r="G10" s="28" t="s">
        <v>157</v>
      </c>
      <c r="H10" s="28" t="s">
        <v>158</v>
      </c>
      <c r="I10" s="47">
        <v>20000</v>
      </c>
      <c r="J10" s="47">
        <v>20000</v>
      </c>
      <c r="K10" s="47">
        <v>20000</v>
      </c>
      <c r="L10" s="47"/>
      <c r="M10" s="47"/>
      <c r="N10" s="47"/>
      <c r="O10" s="47"/>
      <c r="P10" s="47"/>
      <c r="Q10" s="47"/>
      <c r="R10" s="47"/>
      <c r="S10" s="47"/>
      <c r="T10" s="47"/>
      <c r="U10" s="47"/>
      <c r="V10" s="47"/>
      <c r="W10" s="47"/>
    </row>
    <row r="11" ht="32.9" customHeight="1" spans="1:23">
      <c r="A11" s="28"/>
      <c r="B11" s="28"/>
      <c r="C11" s="28" t="s">
        <v>214</v>
      </c>
      <c r="D11" s="28"/>
      <c r="E11" s="28"/>
      <c r="F11" s="28"/>
      <c r="G11" s="28"/>
      <c r="H11" s="28"/>
      <c r="I11" s="47">
        <v>90000</v>
      </c>
      <c r="J11" s="47">
        <v>90000</v>
      </c>
      <c r="K11" s="47">
        <v>90000</v>
      </c>
      <c r="L11" s="47"/>
      <c r="M11" s="47"/>
      <c r="N11" s="47"/>
      <c r="O11" s="47"/>
      <c r="P11" s="47"/>
      <c r="Q11" s="47"/>
      <c r="R11" s="47"/>
      <c r="S11" s="47"/>
      <c r="T11" s="47"/>
      <c r="U11" s="47"/>
      <c r="V11" s="47"/>
      <c r="W11" s="47"/>
    </row>
    <row r="12" ht="32.9" customHeight="1" spans="1:23">
      <c r="A12" s="28" t="s">
        <v>211</v>
      </c>
      <c r="B12" s="148" t="s">
        <v>215</v>
      </c>
      <c r="C12" s="28" t="s">
        <v>214</v>
      </c>
      <c r="D12" s="28" t="s">
        <v>63</v>
      </c>
      <c r="E12" s="28" t="s">
        <v>81</v>
      </c>
      <c r="F12" s="28" t="s">
        <v>213</v>
      </c>
      <c r="G12" s="28" t="s">
        <v>216</v>
      </c>
      <c r="H12" s="28" t="s">
        <v>217</v>
      </c>
      <c r="I12" s="47">
        <v>90000</v>
      </c>
      <c r="J12" s="47">
        <v>90000</v>
      </c>
      <c r="K12" s="47">
        <v>90000</v>
      </c>
      <c r="L12" s="47"/>
      <c r="M12" s="47"/>
      <c r="N12" s="47"/>
      <c r="O12" s="47"/>
      <c r="P12" s="47"/>
      <c r="Q12" s="47"/>
      <c r="R12" s="47"/>
      <c r="S12" s="47"/>
      <c r="T12" s="47"/>
      <c r="U12" s="47"/>
      <c r="V12" s="47"/>
      <c r="W12" s="47"/>
    </row>
    <row r="13" ht="32.9" customHeight="1" spans="1:23">
      <c r="A13" s="28"/>
      <c r="B13" s="28"/>
      <c r="C13" s="28" t="s">
        <v>218</v>
      </c>
      <c r="D13" s="28"/>
      <c r="E13" s="28"/>
      <c r="F13" s="28"/>
      <c r="G13" s="28"/>
      <c r="H13" s="28"/>
      <c r="I13" s="47">
        <v>110000</v>
      </c>
      <c r="J13" s="47">
        <v>110000</v>
      </c>
      <c r="K13" s="47">
        <v>110000</v>
      </c>
      <c r="L13" s="47"/>
      <c r="M13" s="47"/>
      <c r="N13" s="47"/>
      <c r="O13" s="47"/>
      <c r="P13" s="47"/>
      <c r="Q13" s="47"/>
      <c r="R13" s="47"/>
      <c r="S13" s="47"/>
      <c r="T13" s="47"/>
      <c r="U13" s="47"/>
      <c r="V13" s="47"/>
      <c r="W13" s="47"/>
    </row>
    <row r="14" ht="32.9" customHeight="1" spans="1:23">
      <c r="A14" s="28" t="s">
        <v>219</v>
      </c>
      <c r="B14" s="148" t="s">
        <v>220</v>
      </c>
      <c r="C14" s="28" t="s">
        <v>218</v>
      </c>
      <c r="D14" s="28" t="s">
        <v>63</v>
      </c>
      <c r="E14" s="28" t="s">
        <v>79</v>
      </c>
      <c r="F14" s="28" t="s">
        <v>138</v>
      </c>
      <c r="G14" s="28" t="s">
        <v>149</v>
      </c>
      <c r="H14" s="28" t="s">
        <v>150</v>
      </c>
      <c r="I14" s="47">
        <v>110000</v>
      </c>
      <c r="J14" s="47">
        <v>110000</v>
      </c>
      <c r="K14" s="47">
        <v>110000</v>
      </c>
      <c r="L14" s="47"/>
      <c r="M14" s="47"/>
      <c r="N14" s="47"/>
      <c r="O14" s="47"/>
      <c r="P14" s="47"/>
      <c r="Q14" s="47"/>
      <c r="R14" s="47"/>
      <c r="S14" s="47"/>
      <c r="T14" s="47"/>
      <c r="U14" s="47"/>
      <c r="V14" s="47"/>
      <c r="W14" s="47"/>
    </row>
    <row r="15" ht="32.9" customHeight="1" spans="1:23">
      <c r="A15" s="28"/>
      <c r="B15" s="28"/>
      <c r="C15" s="28" t="s">
        <v>221</v>
      </c>
      <c r="D15" s="28"/>
      <c r="E15" s="28"/>
      <c r="F15" s="28"/>
      <c r="G15" s="28"/>
      <c r="H15" s="28"/>
      <c r="I15" s="47">
        <v>535600</v>
      </c>
      <c r="J15" s="47">
        <v>535600</v>
      </c>
      <c r="K15" s="47">
        <v>535600</v>
      </c>
      <c r="L15" s="47"/>
      <c r="M15" s="47"/>
      <c r="N15" s="47"/>
      <c r="O15" s="47"/>
      <c r="P15" s="47"/>
      <c r="Q15" s="47"/>
      <c r="R15" s="47"/>
      <c r="S15" s="47"/>
      <c r="T15" s="47"/>
      <c r="U15" s="47"/>
      <c r="V15" s="47"/>
      <c r="W15" s="47"/>
    </row>
    <row r="16" ht="32.9" customHeight="1" spans="1:23">
      <c r="A16" s="28" t="s">
        <v>211</v>
      </c>
      <c r="B16" s="148" t="s">
        <v>222</v>
      </c>
      <c r="C16" s="28" t="s">
        <v>221</v>
      </c>
      <c r="D16" s="28" t="s">
        <v>63</v>
      </c>
      <c r="E16" s="28" t="s">
        <v>80</v>
      </c>
      <c r="F16" s="28" t="s">
        <v>223</v>
      </c>
      <c r="G16" s="28" t="s">
        <v>198</v>
      </c>
      <c r="H16" s="28" t="s">
        <v>199</v>
      </c>
      <c r="I16" s="47">
        <v>535600</v>
      </c>
      <c r="J16" s="47">
        <v>535600</v>
      </c>
      <c r="K16" s="47">
        <v>535600</v>
      </c>
      <c r="L16" s="47"/>
      <c r="M16" s="47"/>
      <c r="N16" s="47"/>
      <c r="O16" s="47"/>
      <c r="P16" s="47"/>
      <c r="Q16" s="47"/>
      <c r="R16" s="47"/>
      <c r="S16" s="47"/>
      <c r="T16" s="47"/>
      <c r="U16" s="47"/>
      <c r="V16" s="47"/>
      <c r="W16" s="47"/>
    </row>
    <row r="17" ht="32.9" customHeight="1" spans="1:23">
      <c r="A17" s="28"/>
      <c r="B17" s="28"/>
      <c r="C17" s="28" t="s">
        <v>224</v>
      </c>
      <c r="D17" s="28"/>
      <c r="E17" s="28"/>
      <c r="F17" s="28"/>
      <c r="G17" s="28"/>
      <c r="H17" s="28"/>
      <c r="I17" s="47">
        <v>80000</v>
      </c>
      <c r="J17" s="47">
        <v>80000</v>
      </c>
      <c r="K17" s="47">
        <v>80000</v>
      </c>
      <c r="L17" s="47"/>
      <c r="M17" s="47"/>
      <c r="N17" s="47"/>
      <c r="O17" s="47"/>
      <c r="P17" s="47"/>
      <c r="Q17" s="47"/>
      <c r="R17" s="47"/>
      <c r="S17" s="47"/>
      <c r="T17" s="47"/>
      <c r="U17" s="47"/>
      <c r="V17" s="47"/>
      <c r="W17" s="47"/>
    </row>
    <row r="18" ht="32.9" customHeight="1" spans="1:23">
      <c r="A18" s="28" t="s">
        <v>211</v>
      </c>
      <c r="B18" s="148" t="s">
        <v>225</v>
      </c>
      <c r="C18" s="28" t="s">
        <v>224</v>
      </c>
      <c r="D18" s="28" t="s">
        <v>63</v>
      </c>
      <c r="E18" s="28" t="s">
        <v>80</v>
      </c>
      <c r="F18" s="28" t="s">
        <v>223</v>
      </c>
      <c r="G18" s="28" t="s">
        <v>216</v>
      </c>
      <c r="H18" s="28" t="s">
        <v>217</v>
      </c>
      <c r="I18" s="47">
        <v>20000</v>
      </c>
      <c r="J18" s="47">
        <v>20000</v>
      </c>
      <c r="K18" s="47">
        <v>20000</v>
      </c>
      <c r="L18" s="47"/>
      <c r="M18" s="47"/>
      <c r="N18" s="47"/>
      <c r="O18" s="47"/>
      <c r="P18" s="47"/>
      <c r="Q18" s="47"/>
      <c r="R18" s="47"/>
      <c r="S18" s="47"/>
      <c r="T18" s="47"/>
      <c r="U18" s="47"/>
      <c r="V18" s="47"/>
      <c r="W18" s="47"/>
    </row>
    <row r="19" ht="32.9" customHeight="1" spans="1:23">
      <c r="A19" s="28" t="s">
        <v>211</v>
      </c>
      <c r="B19" s="148" t="s">
        <v>225</v>
      </c>
      <c r="C19" s="28" t="s">
        <v>224</v>
      </c>
      <c r="D19" s="28" t="s">
        <v>63</v>
      </c>
      <c r="E19" s="28" t="s">
        <v>81</v>
      </c>
      <c r="F19" s="28" t="s">
        <v>213</v>
      </c>
      <c r="G19" s="28" t="s">
        <v>149</v>
      </c>
      <c r="H19" s="28" t="s">
        <v>150</v>
      </c>
      <c r="I19" s="47">
        <v>60000</v>
      </c>
      <c r="J19" s="47">
        <v>60000</v>
      </c>
      <c r="K19" s="47">
        <v>60000</v>
      </c>
      <c r="L19" s="47"/>
      <c r="M19" s="47"/>
      <c r="N19" s="47"/>
      <c r="O19" s="47"/>
      <c r="P19" s="47"/>
      <c r="Q19" s="47"/>
      <c r="R19" s="47"/>
      <c r="S19" s="47"/>
      <c r="T19" s="47"/>
      <c r="U19" s="47"/>
      <c r="V19" s="47"/>
      <c r="W19" s="47"/>
    </row>
    <row r="20" ht="32.9" customHeight="1" spans="1:23">
      <c r="A20" s="28"/>
      <c r="B20" s="28"/>
      <c r="C20" s="28" t="s">
        <v>226</v>
      </c>
      <c r="D20" s="28"/>
      <c r="E20" s="28"/>
      <c r="F20" s="28"/>
      <c r="G20" s="28"/>
      <c r="H20" s="28"/>
      <c r="I20" s="47">
        <v>61208</v>
      </c>
      <c r="J20" s="47">
        <v>61208</v>
      </c>
      <c r="K20" s="47">
        <v>61208</v>
      </c>
      <c r="L20" s="47"/>
      <c r="M20" s="47"/>
      <c r="N20" s="47"/>
      <c r="O20" s="47"/>
      <c r="P20" s="47"/>
      <c r="Q20" s="47"/>
      <c r="R20" s="47"/>
      <c r="S20" s="47"/>
      <c r="T20" s="47"/>
      <c r="U20" s="47"/>
      <c r="V20" s="47"/>
      <c r="W20" s="47"/>
    </row>
    <row r="21" ht="32.9" customHeight="1" spans="1:23">
      <c r="A21" s="28" t="s">
        <v>211</v>
      </c>
      <c r="B21" s="148" t="s">
        <v>227</v>
      </c>
      <c r="C21" s="28" t="s">
        <v>226</v>
      </c>
      <c r="D21" s="28" t="s">
        <v>63</v>
      </c>
      <c r="E21" s="28" t="s">
        <v>80</v>
      </c>
      <c r="F21" s="28" t="s">
        <v>223</v>
      </c>
      <c r="G21" s="28" t="s">
        <v>216</v>
      </c>
      <c r="H21" s="28" t="s">
        <v>217</v>
      </c>
      <c r="I21" s="47">
        <v>10000</v>
      </c>
      <c r="J21" s="47">
        <v>10000</v>
      </c>
      <c r="K21" s="47">
        <v>10000</v>
      </c>
      <c r="L21" s="47"/>
      <c r="M21" s="47"/>
      <c r="N21" s="47"/>
      <c r="O21" s="47"/>
      <c r="P21" s="47"/>
      <c r="Q21" s="47"/>
      <c r="R21" s="47"/>
      <c r="S21" s="47"/>
      <c r="T21" s="47"/>
      <c r="U21" s="47"/>
      <c r="V21" s="47"/>
      <c r="W21" s="47"/>
    </row>
    <row r="22" ht="32.9" customHeight="1" spans="1:23">
      <c r="A22" s="28" t="s">
        <v>211</v>
      </c>
      <c r="B22" s="148" t="s">
        <v>227</v>
      </c>
      <c r="C22" s="28" t="s">
        <v>226</v>
      </c>
      <c r="D22" s="28" t="s">
        <v>63</v>
      </c>
      <c r="E22" s="28" t="s">
        <v>80</v>
      </c>
      <c r="F22" s="28" t="s">
        <v>223</v>
      </c>
      <c r="G22" s="28" t="s">
        <v>198</v>
      </c>
      <c r="H22" s="28" t="s">
        <v>199</v>
      </c>
      <c r="I22" s="47">
        <v>20653</v>
      </c>
      <c r="J22" s="47">
        <v>20653</v>
      </c>
      <c r="K22" s="47">
        <v>20653</v>
      </c>
      <c r="L22" s="47"/>
      <c r="M22" s="47"/>
      <c r="N22" s="47"/>
      <c r="O22" s="47"/>
      <c r="P22" s="47"/>
      <c r="Q22" s="47"/>
      <c r="R22" s="47"/>
      <c r="S22" s="47"/>
      <c r="T22" s="47"/>
      <c r="U22" s="47"/>
      <c r="V22" s="47"/>
      <c r="W22" s="47"/>
    </row>
    <row r="23" ht="32.9" customHeight="1" spans="1:23">
      <c r="A23" s="28" t="s">
        <v>211</v>
      </c>
      <c r="B23" s="148" t="s">
        <v>227</v>
      </c>
      <c r="C23" s="28" t="s">
        <v>226</v>
      </c>
      <c r="D23" s="28" t="s">
        <v>63</v>
      </c>
      <c r="E23" s="28" t="s">
        <v>81</v>
      </c>
      <c r="F23" s="28" t="s">
        <v>213</v>
      </c>
      <c r="G23" s="28" t="s">
        <v>198</v>
      </c>
      <c r="H23" s="28" t="s">
        <v>199</v>
      </c>
      <c r="I23" s="47">
        <v>30555</v>
      </c>
      <c r="J23" s="47">
        <v>30555</v>
      </c>
      <c r="K23" s="47">
        <v>30555</v>
      </c>
      <c r="L23" s="47"/>
      <c r="M23" s="47"/>
      <c r="N23" s="47"/>
      <c r="O23" s="47"/>
      <c r="P23" s="47"/>
      <c r="Q23" s="47"/>
      <c r="R23" s="47"/>
      <c r="S23" s="47"/>
      <c r="T23" s="47"/>
      <c r="U23" s="47"/>
      <c r="V23" s="47"/>
      <c r="W23" s="47"/>
    </row>
    <row r="24" ht="32.9" customHeight="1" spans="1:23">
      <c r="A24" s="28"/>
      <c r="B24" s="28"/>
      <c r="C24" s="28" t="s">
        <v>228</v>
      </c>
      <c r="D24" s="28"/>
      <c r="E24" s="28"/>
      <c r="F24" s="28"/>
      <c r="G24" s="28"/>
      <c r="H24" s="28"/>
      <c r="I24" s="47">
        <v>303192</v>
      </c>
      <c r="J24" s="47">
        <v>303192</v>
      </c>
      <c r="K24" s="47">
        <v>303192</v>
      </c>
      <c r="L24" s="47"/>
      <c r="M24" s="47"/>
      <c r="N24" s="47"/>
      <c r="O24" s="47"/>
      <c r="P24" s="47"/>
      <c r="Q24" s="47"/>
      <c r="R24" s="47"/>
      <c r="S24" s="47"/>
      <c r="T24" s="47"/>
      <c r="U24" s="47"/>
      <c r="V24" s="47"/>
      <c r="W24" s="47"/>
    </row>
    <row r="25" ht="32.9" customHeight="1" spans="1:23">
      <c r="A25" s="28" t="s">
        <v>211</v>
      </c>
      <c r="B25" s="148" t="s">
        <v>229</v>
      </c>
      <c r="C25" s="28" t="s">
        <v>228</v>
      </c>
      <c r="D25" s="28" t="s">
        <v>63</v>
      </c>
      <c r="E25" s="28" t="s">
        <v>81</v>
      </c>
      <c r="F25" s="28" t="s">
        <v>213</v>
      </c>
      <c r="G25" s="28" t="s">
        <v>230</v>
      </c>
      <c r="H25" s="28" t="s">
        <v>76</v>
      </c>
      <c r="I25" s="47">
        <v>303192</v>
      </c>
      <c r="J25" s="47">
        <v>303192</v>
      </c>
      <c r="K25" s="47">
        <v>303192</v>
      </c>
      <c r="L25" s="47"/>
      <c r="M25" s="47"/>
      <c r="N25" s="47"/>
      <c r="O25" s="47"/>
      <c r="P25" s="47"/>
      <c r="Q25" s="47"/>
      <c r="R25" s="47"/>
      <c r="S25" s="47"/>
      <c r="T25" s="47"/>
      <c r="U25" s="47"/>
      <c r="V25" s="47"/>
      <c r="W25" s="47"/>
    </row>
    <row r="26" ht="18.75" customHeight="1" spans="1:23">
      <c r="A26" s="48" t="s">
        <v>231</v>
      </c>
      <c r="B26" s="49"/>
      <c r="C26" s="49"/>
      <c r="D26" s="49"/>
      <c r="E26" s="49"/>
      <c r="F26" s="49"/>
      <c r="G26" s="49"/>
      <c r="H26" s="50"/>
      <c r="I26" s="47">
        <v>1200000</v>
      </c>
      <c r="J26" s="47">
        <v>1200000</v>
      </c>
      <c r="K26" s="47">
        <v>1200000</v>
      </c>
      <c r="L26" s="47"/>
      <c r="M26" s="47"/>
      <c r="N26" s="47"/>
      <c r="O26" s="47"/>
      <c r="P26" s="47"/>
      <c r="Q26" s="47"/>
      <c r="R26" s="47"/>
      <c r="S26" s="47"/>
      <c r="T26" s="47"/>
      <c r="U26" s="47"/>
      <c r="V26" s="47"/>
      <c r="W26" s="47"/>
    </row>
  </sheetData>
  <mergeCells count="28">
    <mergeCell ref="A3:W3"/>
    <mergeCell ref="A4:I4"/>
    <mergeCell ref="J5:M5"/>
    <mergeCell ref="N5:P5"/>
    <mergeCell ref="R5:W5"/>
    <mergeCell ref="J6:K6"/>
    <mergeCell ref="A26:H26"/>
    <mergeCell ref="A5:A7"/>
    <mergeCell ref="B5:B7"/>
    <mergeCell ref="C5:C7"/>
    <mergeCell ref="D5:D7"/>
    <mergeCell ref="E5:E7"/>
    <mergeCell ref="F5:F7"/>
    <mergeCell ref="G5:G7"/>
    <mergeCell ref="H5:H7"/>
    <mergeCell ref="I5:I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pageSetup paperSize="9" scale="35"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46"/>
  <sheetViews>
    <sheetView showZeros="0" workbookViewId="0">
      <pane ySplit="1" topLeftCell="A2" activePane="bottomLeft" state="frozen"/>
      <selection/>
      <selection pane="bottomLeft" activeCell="B14" sqref="B14:B18"/>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1"/>
      <c r="B1" s="1"/>
      <c r="C1" s="1"/>
      <c r="D1" s="1"/>
      <c r="E1" s="1"/>
      <c r="F1" s="1"/>
      <c r="G1" s="1"/>
      <c r="H1" s="1"/>
      <c r="I1" s="1"/>
      <c r="J1" s="1"/>
    </row>
    <row r="2" customHeight="1" spans="10:10">
      <c r="J2" s="144" t="s">
        <v>232</v>
      </c>
    </row>
    <row r="3" ht="28.5" customHeight="1" spans="1:10">
      <c r="A3" s="143" t="s">
        <v>1</v>
      </c>
      <c r="B3" s="34"/>
      <c r="C3" s="34"/>
      <c r="D3" s="34"/>
      <c r="E3" s="34"/>
      <c r="F3" s="104"/>
      <c r="G3" s="34"/>
      <c r="H3" s="104"/>
      <c r="I3" s="104"/>
      <c r="J3" s="34"/>
    </row>
    <row r="4" ht="15" customHeight="1" spans="1:1">
      <c r="A4" s="6" t="str">
        <f>"单位名称："&amp;"中共玉溪市委社会工作部"</f>
        <v>单位名称：中共玉溪市委社会工作部</v>
      </c>
    </row>
    <row r="5" ht="14.25" customHeight="1" spans="1:10">
      <c r="A5" s="70" t="s">
        <v>233</v>
      </c>
      <c r="B5" s="70" t="s">
        <v>234</v>
      </c>
      <c r="C5" s="70" t="s">
        <v>235</v>
      </c>
      <c r="D5" s="70" t="s">
        <v>236</v>
      </c>
      <c r="E5" s="70" t="s">
        <v>237</v>
      </c>
      <c r="F5" s="56" t="s">
        <v>238</v>
      </c>
      <c r="G5" s="70" t="s">
        <v>239</v>
      </c>
      <c r="H5" s="56" t="s">
        <v>240</v>
      </c>
      <c r="I5" s="56" t="s">
        <v>241</v>
      </c>
      <c r="J5" s="70" t="s">
        <v>242</v>
      </c>
    </row>
    <row r="6" ht="14.25" customHeight="1" spans="1:10">
      <c r="A6" s="70">
        <v>1</v>
      </c>
      <c r="B6" s="70">
        <v>2</v>
      </c>
      <c r="C6" s="70">
        <v>3</v>
      </c>
      <c r="D6" s="70">
        <v>4</v>
      </c>
      <c r="E6" s="70">
        <v>5</v>
      </c>
      <c r="F6" s="56">
        <v>6</v>
      </c>
      <c r="G6" s="70">
        <v>7</v>
      </c>
      <c r="H6" s="56">
        <v>8</v>
      </c>
      <c r="I6" s="56">
        <v>9</v>
      </c>
      <c r="J6" s="70">
        <v>10</v>
      </c>
    </row>
    <row r="7" ht="15" customHeight="1" spans="1:10">
      <c r="A7" s="28" t="s">
        <v>63</v>
      </c>
      <c r="B7" s="71"/>
      <c r="C7" s="71"/>
      <c r="D7" s="71"/>
      <c r="E7" s="72"/>
      <c r="F7" s="73"/>
      <c r="G7" s="72"/>
      <c r="H7" s="73"/>
      <c r="I7" s="73"/>
      <c r="J7" s="72"/>
    </row>
    <row r="8" ht="33.75" customHeight="1" spans="1:10">
      <c r="A8" s="74" t="s">
        <v>63</v>
      </c>
      <c r="B8" s="28"/>
      <c r="C8" s="28"/>
      <c r="D8" s="28"/>
      <c r="E8" s="28"/>
      <c r="F8" s="28"/>
      <c r="G8" s="45"/>
      <c r="H8" s="28"/>
      <c r="I8" s="28"/>
      <c r="J8" s="28"/>
    </row>
    <row r="9" ht="33.75" customHeight="1" spans="1:10">
      <c r="A9" s="28" t="s">
        <v>218</v>
      </c>
      <c r="B9" s="28" t="s">
        <v>243</v>
      </c>
      <c r="C9" s="28" t="s">
        <v>244</v>
      </c>
      <c r="D9" s="28" t="s">
        <v>245</v>
      </c>
      <c r="E9" s="28" t="s">
        <v>246</v>
      </c>
      <c r="F9" s="28" t="s">
        <v>247</v>
      </c>
      <c r="G9" s="45" t="s">
        <v>52</v>
      </c>
      <c r="H9" s="28" t="s">
        <v>248</v>
      </c>
      <c r="I9" s="28" t="s">
        <v>249</v>
      </c>
      <c r="J9" s="28" t="s">
        <v>250</v>
      </c>
    </row>
    <row r="10" ht="33.75" customHeight="1" spans="1:10">
      <c r="A10" s="28" t="s">
        <v>218</v>
      </c>
      <c r="B10" s="28" t="s">
        <v>243</v>
      </c>
      <c r="C10" s="28" t="s">
        <v>244</v>
      </c>
      <c r="D10" s="28" t="s">
        <v>251</v>
      </c>
      <c r="E10" s="28" t="s">
        <v>252</v>
      </c>
      <c r="F10" s="28" t="s">
        <v>247</v>
      </c>
      <c r="G10" s="45" t="s">
        <v>253</v>
      </c>
      <c r="H10" s="28" t="s">
        <v>254</v>
      </c>
      <c r="I10" s="28" t="s">
        <v>249</v>
      </c>
      <c r="J10" s="28" t="s">
        <v>255</v>
      </c>
    </row>
    <row r="11" ht="33.75" customHeight="1" spans="1:10">
      <c r="A11" s="28" t="s">
        <v>218</v>
      </c>
      <c r="B11" s="28" t="s">
        <v>243</v>
      </c>
      <c r="C11" s="28" t="s">
        <v>244</v>
      </c>
      <c r="D11" s="28" t="s">
        <v>256</v>
      </c>
      <c r="E11" s="28" t="s">
        <v>257</v>
      </c>
      <c r="F11" s="28" t="s">
        <v>247</v>
      </c>
      <c r="G11" s="45" t="s">
        <v>253</v>
      </c>
      <c r="H11" s="28" t="s">
        <v>254</v>
      </c>
      <c r="I11" s="28" t="s">
        <v>249</v>
      </c>
      <c r="J11" s="28" t="s">
        <v>258</v>
      </c>
    </row>
    <row r="12" ht="33.75" customHeight="1" spans="1:10">
      <c r="A12" s="28" t="s">
        <v>218</v>
      </c>
      <c r="B12" s="28" t="s">
        <v>243</v>
      </c>
      <c r="C12" s="28" t="s">
        <v>259</v>
      </c>
      <c r="D12" s="28" t="s">
        <v>260</v>
      </c>
      <c r="E12" s="28" t="s">
        <v>261</v>
      </c>
      <c r="F12" s="28" t="s">
        <v>262</v>
      </c>
      <c r="G12" s="45" t="s">
        <v>263</v>
      </c>
      <c r="H12" s="28"/>
      <c r="I12" s="28" t="s">
        <v>264</v>
      </c>
      <c r="J12" s="28" t="s">
        <v>265</v>
      </c>
    </row>
    <row r="13" ht="33.75" customHeight="1" spans="1:10">
      <c r="A13" s="28" t="s">
        <v>218</v>
      </c>
      <c r="B13" s="28" t="s">
        <v>243</v>
      </c>
      <c r="C13" s="28" t="s">
        <v>266</v>
      </c>
      <c r="D13" s="28" t="s">
        <v>267</v>
      </c>
      <c r="E13" s="28" t="s">
        <v>268</v>
      </c>
      <c r="F13" s="28" t="s">
        <v>247</v>
      </c>
      <c r="G13" s="45" t="s">
        <v>269</v>
      </c>
      <c r="H13" s="28" t="s">
        <v>254</v>
      </c>
      <c r="I13" s="28" t="s">
        <v>249</v>
      </c>
      <c r="J13" s="28" t="s">
        <v>270</v>
      </c>
    </row>
    <row r="14" ht="33.75" customHeight="1" spans="1:10">
      <c r="A14" s="28" t="s">
        <v>210</v>
      </c>
      <c r="B14" s="28" t="s">
        <v>271</v>
      </c>
      <c r="C14" s="28" t="s">
        <v>244</v>
      </c>
      <c r="D14" s="28" t="s">
        <v>245</v>
      </c>
      <c r="E14" s="28" t="s">
        <v>272</v>
      </c>
      <c r="F14" s="28" t="s">
        <v>262</v>
      </c>
      <c r="G14" s="45" t="s">
        <v>52</v>
      </c>
      <c r="H14" s="28" t="s">
        <v>273</v>
      </c>
      <c r="I14" s="28" t="s">
        <v>264</v>
      </c>
      <c r="J14" s="28" t="s">
        <v>274</v>
      </c>
    </row>
    <row r="15" ht="33.75" customHeight="1" spans="1:10">
      <c r="A15" s="28" t="s">
        <v>210</v>
      </c>
      <c r="B15" s="28" t="s">
        <v>271</v>
      </c>
      <c r="C15" s="28" t="s">
        <v>244</v>
      </c>
      <c r="D15" s="28" t="s">
        <v>251</v>
      </c>
      <c r="E15" s="28" t="s">
        <v>275</v>
      </c>
      <c r="F15" s="28" t="s">
        <v>247</v>
      </c>
      <c r="G15" s="45" t="s">
        <v>253</v>
      </c>
      <c r="H15" s="28" t="s">
        <v>254</v>
      </c>
      <c r="I15" s="28" t="s">
        <v>249</v>
      </c>
      <c r="J15" s="28" t="s">
        <v>276</v>
      </c>
    </row>
    <row r="16" ht="33.75" customHeight="1" spans="1:10">
      <c r="A16" s="28" t="s">
        <v>210</v>
      </c>
      <c r="B16" s="28" t="s">
        <v>271</v>
      </c>
      <c r="C16" s="28" t="s">
        <v>244</v>
      </c>
      <c r="D16" s="28" t="s">
        <v>256</v>
      </c>
      <c r="E16" s="28" t="s">
        <v>277</v>
      </c>
      <c r="F16" s="28" t="s">
        <v>247</v>
      </c>
      <c r="G16" s="45" t="s">
        <v>278</v>
      </c>
      <c r="H16" s="28" t="s">
        <v>279</v>
      </c>
      <c r="I16" s="28" t="s">
        <v>249</v>
      </c>
      <c r="J16" s="28" t="s">
        <v>280</v>
      </c>
    </row>
    <row r="17" ht="33.75" customHeight="1" spans="1:10">
      <c r="A17" s="28" t="s">
        <v>210</v>
      </c>
      <c r="B17" s="28" t="s">
        <v>271</v>
      </c>
      <c r="C17" s="28" t="s">
        <v>259</v>
      </c>
      <c r="D17" s="28" t="s">
        <v>260</v>
      </c>
      <c r="E17" s="28" t="s">
        <v>281</v>
      </c>
      <c r="F17" s="28" t="s">
        <v>262</v>
      </c>
      <c r="G17" s="45" t="s">
        <v>282</v>
      </c>
      <c r="H17" s="28" t="s">
        <v>273</v>
      </c>
      <c r="I17" s="28" t="s">
        <v>264</v>
      </c>
      <c r="J17" s="28" t="s">
        <v>283</v>
      </c>
    </row>
    <row r="18" ht="33.75" customHeight="1" spans="1:10">
      <c r="A18" s="28" t="s">
        <v>210</v>
      </c>
      <c r="B18" s="28" t="s">
        <v>271</v>
      </c>
      <c r="C18" s="28" t="s">
        <v>266</v>
      </c>
      <c r="D18" s="28" t="s">
        <v>267</v>
      </c>
      <c r="E18" s="28" t="s">
        <v>284</v>
      </c>
      <c r="F18" s="28" t="s">
        <v>247</v>
      </c>
      <c r="G18" s="45" t="s">
        <v>253</v>
      </c>
      <c r="H18" s="28" t="s">
        <v>254</v>
      </c>
      <c r="I18" s="28" t="s">
        <v>249</v>
      </c>
      <c r="J18" s="28" t="s">
        <v>285</v>
      </c>
    </row>
    <row r="19" ht="33.75" customHeight="1" spans="1:10">
      <c r="A19" s="28" t="s">
        <v>228</v>
      </c>
      <c r="B19" s="28" t="s">
        <v>286</v>
      </c>
      <c r="C19" s="28" t="s">
        <v>244</v>
      </c>
      <c r="D19" s="28" t="s">
        <v>245</v>
      </c>
      <c r="E19" s="28" t="s">
        <v>287</v>
      </c>
      <c r="F19" s="28" t="s">
        <v>262</v>
      </c>
      <c r="G19" s="45" t="s">
        <v>288</v>
      </c>
      <c r="H19" s="28" t="s">
        <v>289</v>
      </c>
      <c r="I19" s="28" t="s">
        <v>249</v>
      </c>
      <c r="J19" s="28" t="s">
        <v>290</v>
      </c>
    </row>
    <row r="20" ht="33.75" customHeight="1" spans="1:10">
      <c r="A20" s="28" t="s">
        <v>228</v>
      </c>
      <c r="B20" s="28" t="s">
        <v>286</v>
      </c>
      <c r="C20" s="28" t="s">
        <v>244</v>
      </c>
      <c r="D20" s="28" t="s">
        <v>251</v>
      </c>
      <c r="E20" s="28" t="s">
        <v>291</v>
      </c>
      <c r="F20" s="28" t="s">
        <v>262</v>
      </c>
      <c r="G20" s="45" t="s">
        <v>292</v>
      </c>
      <c r="H20" s="28" t="s">
        <v>254</v>
      </c>
      <c r="I20" s="28" t="s">
        <v>249</v>
      </c>
      <c r="J20" s="28" t="s">
        <v>293</v>
      </c>
    </row>
    <row r="21" ht="33.75" customHeight="1" spans="1:10">
      <c r="A21" s="28" t="s">
        <v>228</v>
      </c>
      <c r="B21" s="28" t="s">
        <v>286</v>
      </c>
      <c r="C21" s="28" t="s">
        <v>244</v>
      </c>
      <c r="D21" s="28" t="s">
        <v>256</v>
      </c>
      <c r="E21" s="28" t="s">
        <v>294</v>
      </c>
      <c r="F21" s="28" t="s">
        <v>262</v>
      </c>
      <c r="G21" s="45" t="s">
        <v>292</v>
      </c>
      <c r="H21" s="28" t="s">
        <v>254</v>
      </c>
      <c r="I21" s="28" t="s">
        <v>249</v>
      </c>
      <c r="J21" s="28" t="s">
        <v>295</v>
      </c>
    </row>
    <row r="22" ht="33.75" customHeight="1" spans="1:10">
      <c r="A22" s="28" t="s">
        <v>228</v>
      </c>
      <c r="B22" s="28" t="s">
        <v>286</v>
      </c>
      <c r="C22" s="28" t="s">
        <v>259</v>
      </c>
      <c r="D22" s="28" t="s">
        <v>260</v>
      </c>
      <c r="E22" s="28" t="s">
        <v>296</v>
      </c>
      <c r="F22" s="28" t="s">
        <v>247</v>
      </c>
      <c r="G22" s="45" t="s">
        <v>297</v>
      </c>
      <c r="H22" s="28" t="s">
        <v>254</v>
      </c>
      <c r="I22" s="28" t="s">
        <v>249</v>
      </c>
      <c r="J22" s="28" t="s">
        <v>298</v>
      </c>
    </row>
    <row r="23" ht="33.75" customHeight="1" spans="1:10">
      <c r="A23" s="28" t="s">
        <v>228</v>
      </c>
      <c r="B23" s="28" t="s">
        <v>286</v>
      </c>
      <c r="C23" s="28" t="s">
        <v>266</v>
      </c>
      <c r="D23" s="28" t="s">
        <v>267</v>
      </c>
      <c r="E23" s="28" t="s">
        <v>299</v>
      </c>
      <c r="F23" s="28" t="s">
        <v>247</v>
      </c>
      <c r="G23" s="45" t="s">
        <v>253</v>
      </c>
      <c r="H23" s="28" t="s">
        <v>254</v>
      </c>
      <c r="I23" s="28" t="s">
        <v>249</v>
      </c>
      <c r="J23" s="28" t="s">
        <v>300</v>
      </c>
    </row>
    <row r="24" ht="33.75" customHeight="1" spans="1:10">
      <c r="A24" s="28" t="s">
        <v>221</v>
      </c>
      <c r="B24" s="28" t="s">
        <v>301</v>
      </c>
      <c r="C24" s="28" t="s">
        <v>244</v>
      </c>
      <c r="D24" s="28" t="s">
        <v>245</v>
      </c>
      <c r="E24" s="28" t="s">
        <v>302</v>
      </c>
      <c r="F24" s="28" t="s">
        <v>247</v>
      </c>
      <c r="G24" s="45" t="s">
        <v>303</v>
      </c>
      <c r="H24" s="28" t="s">
        <v>304</v>
      </c>
      <c r="I24" s="28" t="s">
        <v>249</v>
      </c>
      <c r="J24" s="28" t="s">
        <v>305</v>
      </c>
    </row>
    <row r="25" ht="33.75" customHeight="1" spans="1:10">
      <c r="A25" s="28" t="s">
        <v>221</v>
      </c>
      <c r="B25" s="28" t="s">
        <v>301</v>
      </c>
      <c r="C25" s="28" t="s">
        <v>244</v>
      </c>
      <c r="D25" s="28" t="s">
        <v>245</v>
      </c>
      <c r="E25" s="28" t="s">
        <v>306</v>
      </c>
      <c r="F25" s="28" t="s">
        <v>247</v>
      </c>
      <c r="G25" s="45" t="s">
        <v>307</v>
      </c>
      <c r="H25" s="28" t="s">
        <v>304</v>
      </c>
      <c r="I25" s="28" t="s">
        <v>249</v>
      </c>
      <c r="J25" s="28" t="s">
        <v>308</v>
      </c>
    </row>
    <row r="26" ht="33.75" customHeight="1" spans="1:10">
      <c r="A26" s="28" t="s">
        <v>221</v>
      </c>
      <c r="B26" s="28" t="s">
        <v>301</v>
      </c>
      <c r="C26" s="28" t="s">
        <v>244</v>
      </c>
      <c r="D26" s="28" t="s">
        <v>245</v>
      </c>
      <c r="E26" s="28" t="s">
        <v>309</v>
      </c>
      <c r="F26" s="28" t="s">
        <v>247</v>
      </c>
      <c r="G26" s="45" t="s">
        <v>310</v>
      </c>
      <c r="H26" s="28" t="s">
        <v>304</v>
      </c>
      <c r="I26" s="28" t="s">
        <v>249</v>
      </c>
      <c r="J26" s="28" t="s">
        <v>311</v>
      </c>
    </row>
    <row r="27" ht="33.75" customHeight="1" spans="1:10">
      <c r="A27" s="28" t="s">
        <v>221</v>
      </c>
      <c r="B27" s="28" t="s">
        <v>301</v>
      </c>
      <c r="C27" s="28" t="s">
        <v>244</v>
      </c>
      <c r="D27" s="28" t="s">
        <v>245</v>
      </c>
      <c r="E27" s="28" t="s">
        <v>312</v>
      </c>
      <c r="F27" s="28" t="s">
        <v>247</v>
      </c>
      <c r="G27" s="45" t="s">
        <v>313</v>
      </c>
      <c r="H27" s="28" t="s">
        <v>304</v>
      </c>
      <c r="I27" s="28" t="s">
        <v>249</v>
      </c>
      <c r="J27" s="28" t="s">
        <v>314</v>
      </c>
    </row>
    <row r="28" ht="33.75" customHeight="1" spans="1:10">
      <c r="A28" s="28" t="s">
        <v>221</v>
      </c>
      <c r="B28" s="28" t="s">
        <v>301</v>
      </c>
      <c r="C28" s="28" t="s">
        <v>244</v>
      </c>
      <c r="D28" s="28" t="s">
        <v>245</v>
      </c>
      <c r="E28" s="28" t="s">
        <v>315</v>
      </c>
      <c r="F28" s="28" t="s">
        <v>247</v>
      </c>
      <c r="G28" s="45" t="s">
        <v>48</v>
      </c>
      <c r="H28" s="28" t="s">
        <v>273</v>
      </c>
      <c r="I28" s="28" t="s">
        <v>249</v>
      </c>
      <c r="J28" s="28" t="s">
        <v>316</v>
      </c>
    </row>
    <row r="29" ht="33.75" customHeight="1" spans="1:10">
      <c r="A29" s="28" t="s">
        <v>221</v>
      </c>
      <c r="B29" s="28" t="s">
        <v>301</v>
      </c>
      <c r="C29" s="28" t="s">
        <v>244</v>
      </c>
      <c r="D29" s="28" t="s">
        <v>245</v>
      </c>
      <c r="E29" s="28" t="s">
        <v>317</v>
      </c>
      <c r="F29" s="28" t="s">
        <v>247</v>
      </c>
      <c r="G29" s="45" t="s">
        <v>46</v>
      </c>
      <c r="H29" s="28" t="s">
        <v>273</v>
      </c>
      <c r="I29" s="28" t="s">
        <v>249</v>
      </c>
      <c r="J29" s="28" t="s">
        <v>318</v>
      </c>
    </row>
    <row r="30" ht="33.75" customHeight="1" spans="1:10">
      <c r="A30" s="28" t="s">
        <v>221</v>
      </c>
      <c r="B30" s="28" t="s">
        <v>301</v>
      </c>
      <c r="C30" s="28" t="s">
        <v>259</v>
      </c>
      <c r="D30" s="28" t="s">
        <v>260</v>
      </c>
      <c r="E30" s="28" t="s">
        <v>319</v>
      </c>
      <c r="F30" s="28" t="s">
        <v>262</v>
      </c>
      <c r="G30" s="45" t="s">
        <v>320</v>
      </c>
      <c r="H30" s="28"/>
      <c r="I30" s="28" t="s">
        <v>264</v>
      </c>
      <c r="J30" s="28" t="s">
        <v>321</v>
      </c>
    </row>
    <row r="31" ht="33.75" customHeight="1" spans="1:10">
      <c r="A31" s="28" t="s">
        <v>221</v>
      </c>
      <c r="B31" s="28" t="s">
        <v>301</v>
      </c>
      <c r="C31" s="28" t="s">
        <v>266</v>
      </c>
      <c r="D31" s="28" t="s">
        <v>267</v>
      </c>
      <c r="E31" s="28" t="s">
        <v>322</v>
      </c>
      <c r="F31" s="28" t="s">
        <v>247</v>
      </c>
      <c r="G31" s="45" t="s">
        <v>253</v>
      </c>
      <c r="H31" s="28" t="s">
        <v>254</v>
      </c>
      <c r="I31" s="28" t="s">
        <v>249</v>
      </c>
      <c r="J31" s="28" t="s">
        <v>323</v>
      </c>
    </row>
    <row r="32" ht="33.75" customHeight="1" spans="1:10">
      <c r="A32" s="28" t="s">
        <v>224</v>
      </c>
      <c r="B32" s="28" t="s">
        <v>324</v>
      </c>
      <c r="C32" s="28" t="s">
        <v>244</v>
      </c>
      <c r="D32" s="28" t="s">
        <v>245</v>
      </c>
      <c r="E32" s="28" t="s">
        <v>325</v>
      </c>
      <c r="F32" s="28" t="s">
        <v>262</v>
      </c>
      <c r="G32" s="45" t="s">
        <v>292</v>
      </c>
      <c r="H32" s="28" t="s">
        <v>289</v>
      </c>
      <c r="I32" s="28" t="s">
        <v>249</v>
      </c>
      <c r="J32" s="28" t="s">
        <v>326</v>
      </c>
    </row>
    <row r="33" ht="33.75" customHeight="1" spans="1:10">
      <c r="A33" s="28" t="s">
        <v>224</v>
      </c>
      <c r="B33" s="28" t="s">
        <v>324</v>
      </c>
      <c r="C33" s="28" t="s">
        <v>244</v>
      </c>
      <c r="D33" s="28" t="s">
        <v>245</v>
      </c>
      <c r="E33" s="28" t="s">
        <v>327</v>
      </c>
      <c r="F33" s="28" t="s">
        <v>262</v>
      </c>
      <c r="G33" s="45" t="s">
        <v>46</v>
      </c>
      <c r="H33" s="28" t="s">
        <v>273</v>
      </c>
      <c r="I33" s="28" t="s">
        <v>249</v>
      </c>
      <c r="J33" s="28" t="s">
        <v>328</v>
      </c>
    </row>
    <row r="34" ht="33.75" customHeight="1" spans="1:10">
      <c r="A34" s="28" t="s">
        <v>224</v>
      </c>
      <c r="B34" s="28" t="s">
        <v>324</v>
      </c>
      <c r="C34" s="28" t="s">
        <v>244</v>
      </c>
      <c r="D34" s="28" t="s">
        <v>251</v>
      </c>
      <c r="E34" s="28" t="s">
        <v>329</v>
      </c>
      <c r="F34" s="28" t="s">
        <v>247</v>
      </c>
      <c r="G34" s="45" t="s">
        <v>253</v>
      </c>
      <c r="H34" s="28" t="s">
        <v>254</v>
      </c>
      <c r="I34" s="28" t="s">
        <v>249</v>
      </c>
      <c r="J34" s="28" t="s">
        <v>330</v>
      </c>
    </row>
    <row r="35" ht="33.75" customHeight="1" spans="1:10">
      <c r="A35" s="28" t="s">
        <v>224</v>
      </c>
      <c r="B35" s="28" t="s">
        <v>324</v>
      </c>
      <c r="C35" s="28" t="s">
        <v>259</v>
      </c>
      <c r="D35" s="28" t="s">
        <v>260</v>
      </c>
      <c r="E35" s="28" t="s">
        <v>331</v>
      </c>
      <c r="F35" s="28" t="s">
        <v>262</v>
      </c>
      <c r="G35" s="45" t="s">
        <v>320</v>
      </c>
      <c r="H35" s="28"/>
      <c r="I35" s="28" t="s">
        <v>264</v>
      </c>
      <c r="J35" s="28" t="s">
        <v>332</v>
      </c>
    </row>
    <row r="36" ht="33.75" customHeight="1" spans="1:10">
      <c r="A36" s="28" t="s">
        <v>224</v>
      </c>
      <c r="B36" s="28" t="s">
        <v>324</v>
      </c>
      <c r="C36" s="28" t="s">
        <v>266</v>
      </c>
      <c r="D36" s="28" t="s">
        <v>267</v>
      </c>
      <c r="E36" s="28" t="s">
        <v>333</v>
      </c>
      <c r="F36" s="28" t="s">
        <v>247</v>
      </c>
      <c r="G36" s="45" t="s">
        <v>253</v>
      </c>
      <c r="H36" s="28" t="s">
        <v>254</v>
      </c>
      <c r="I36" s="28" t="s">
        <v>249</v>
      </c>
      <c r="J36" s="28" t="s">
        <v>334</v>
      </c>
    </row>
    <row r="37" ht="33.75" customHeight="1" spans="1:10">
      <c r="A37" s="28" t="s">
        <v>214</v>
      </c>
      <c r="B37" s="28" t="s">
        <v>335</v>
      </c>
      <c r="C37" s="28" t="s">
        <v>244</v>
      </c>
      <c r="D37" s="28" t="s">
        <v>245</v>
      </c>
      <c r="E37" s="28" t="s">
        <v>336</v>
      </c>
      <c r="F37" s="28" t="s">
        <v>247</v>
      </c>
      <c r="G37" s="45" t="s">
        <v>337</v>
      </c>
      <c r="H37" s="28" t="s">
        <v>338</v>
      </c>
      <c r="I37" s="28" t="s">
        <v>249</v>
      </c>
      <c r="J37" s="28" t="s">
        <v>290</v>
      </c>
    </row>
    <row r="38" ht="33.75" customHeight="1" spans="1:10">
      <c r="A38" s="28" t="s">
        <v>214</v>
      </c>
      <c r="B38" s="28" t="s">
        <v>335</v>
      </c>
      <c r="C38" s="28" t="s">
        <v>244</v>
      </c>
      <c r="D38" s="28" t="s">
        <v>245</v>
      </c>
      <c r="E38" s="28" t="s">
        <v>339</v>
      </c>
      <c r="F38" s="28" t="s">
        <v>247</v>
      </c>
      <c r="G38" s="45" t="s">
        <v>58</v>
      </c>
      <c r="H38" s="28" t="s">
        <v>340</v>
      </c>
      <c r="I38" s="28" t="s">
        <v>249</v>
      </c>
      <c r="J38" s="28" t="s">
        <v>341</v>
      </c>
    </row>
    <row r="39" ht="33.75" customHeight="1" spans="1:10">
      <c r="A39" s="28" t="s">
        <v>214</v>
      </c>
      <c r="B39" s="28" t="s">
        <v>335</v>
      </c>
      <c r="C39" s="28" t="s">
        <v>244</v>
      </c>
      <c r="D39" s="28" t="s">
        <v>256</v>
      </c>
      <c r="E39" s="28" t="s">
        <v>342</v>
      </c>
      <c r="F39" s="28" t="s">
        <v>262</v>
      </c>
      <c r="G39" s="45" t="s">
        <v>292</v>
      </c>
      <c r="H39" s="28" t="s">
        <v>254</v>
      </c>
      <c r="I39" s="28" t="s">
        <v>249</v>
      </c>
      <c r="J39" s="28" t="s">
        <v>343</v>
      </c>
    </row>
    <row r="40" ht="33.75" customHeight="1" spans="1:10">
      <c r="A40" s="28" t="s">
        <v>214</v>
      </c>
      <c r="B40" s="28" t="s">
        <v>335</v>
      </c>
      <c r="C40" s="28" t="s">
        <v>259</v>
      </c>
      <c r="D40" s="28" t="s">
        <v>260</v>
      </c>
      <c r="E40" s="28" t="s">
        <v>344</v>
      </c>
      <c r="F40" s="28" t="s">
        <v>262</v>
      </c>
      <c r="G40" s="45" t="s">
        <v>345</v>
      </c>
      <c r="H40" s="28"/>
      <c r="I40" s="28" t="s">
        <v>264</v>
      </c>
      <c r="J40" s="28" t="s">
        <v>346</v>
      </c>
    </row>
    <row r="41" ht="33.75" customHeight="1" spans="1:10">
      <c r="A41" s="28" t="s">
        <v>214</v>
      </c>
      <c r="B41" s="28" t="s">
        <v>335</v>
      </c>
      <c r="C41" s="28" t="s">
        <v>266</v>
      </c>
      <c r="D41" s="28" t="s">
        <v>267</v>
      </c>
      <c r="E41" s="28" t="s">
        <v>284</v>
      </c>
      <c r="F41" s="28" t="s">
        <v>247</v>
      </c>
      <c r="G41" s="45" t="s">
        <v>253</v>
      </c>
      <c r="H41" s="28" t="s">
        <v>254</v>
      </c>
      <c r="I41" s="28" t="s">
        <v>249</v>
      </c>
      <c r="J41" s="28" t="s">
        <v>285</v>
      </c>
    </row>
    <row r="42" ht="33.75" customHeight="1" spans="1:10">
      <c r="A42" s="28" t="s">
        <v>226</v>
      </c>
      <c r="B42" s="28" t="s">
        <v>347</v>
      </c>
      <c r="C42" s="28" t="s">
        <v>244</v>
      </c>
      <c r="D42" s="28" t="s">
        <v>245</v>
      </c>
      <c r="E42" s="28" t="s">
        <v>348</v>
      </c>
      <c r="F42" s="28" t="s">
        <v>247</v>
      </c>
      <c r="G42" s="45" t="s">
        <v>349</v>
      </c>
      <c r="H42" s="28" t="s">
        <v>338</v>
      </c>
      <c r="I42" s="28" t="s">
        <v>249</v>
      </c>
      <c r="J42" s="28" t="s">
        <v>350</v>
      </c>
    </row>
    <row r="43" ht="33.75" customHeight="1" spans="1:10">
      <c r="A43" s="28" t="s">
        <v>226</v>
      </c>
      <c r="B43" s="28" t="s">
        <v>347</v>
      </c>
      <c r="C43" s="28" t="s">
        <v>244</v>
      </c>
      <c r="D43" s="28" t="s">
        <v>245</v>
      </c>
      <c r="E43" s="28" t="s">
        <v>351</v>
      </c>
      <c r="F43" s="28" t="s">
        <v>247</v>
      </c>
      <c r="G43" s="45" t="s">
        <v>349</v>
      </c>
      <c r="H43" s="28" t="s">
        <v>338</v>
      </c>
      <c r="I43" s="28" t="s">
        <v>249</v>
      </c>
      <c r="J43" s="28" t="s">
        <v>352</v>
      </c>
    </row>
    <row r="44" ht="33.75" customHeight="1" spans="1:10">
      <c r="A44" s="28" t="s">
        <v>226</v>
      </c>
      <c r="B44" s="28" t="s">
        <v>347</v>
      </c>
      <c r="C44" s="28" t="s">
        <v>244</v>
      </c>
      <c r="D44" s="28" t="s">
        <v>245</v>
      </c>
      <c r="E44" s="28" t="s">
        <v>353</v>
      </c>
      <c r="F44" s="28" t="s">
        <v>247</v>
      </c>
      <c r="G44" s="45" t="s">
        <v>292</v>
      </c>
      <c r="H44" s="28" t="s">
        <v>338</v>
      </c>
      <c r="I44" s="28" t="s">
        <v>249</v>
      </c>
      <c r="J44" s="28" t="s">
        <v>354</v>
      </c>
    </row>
    <row r="45" ht="33.75" customHeight="1" spans="1:10">
      <c r="A45" s="28" t="s">
        <v>226</v>
      </c>
      <c r="B45" s="28" t="s">
        <v>347</v>
      </c>
      <c r="C45" s="28" t="s">
        <v>259</v>
      </c>
      <c r="D45" s="28" t="s">
        <v>260</v>
      </c>
      <c r="E45" s="28" t="s">
        <v>355</v>
      </c>
      <c r="F45" s="28" t="s">
        <v>262</v>
      </c>
      <c r="G45" s="45" t="s">
        <v>320</v>
      </c>
      <c r="H45" s="28"/>
      <c r="I45" s="28" t="s">
        <v>264</v>
      </c>
      <c r="J45" s="28" t="s">
        <v>356</v>
      </c>
    </row>
    <row r="46" ht="33.75" customHeight="1" spans="1:10">
      <c r="A46" s="28" t="s">
        <v>226</v>
      </c>
      <c r="B46" s="28" t="s">
        <v>347</v>
      </c>
      <c r="C46" s="28" t="s">
        <v>266</v>
      </c>
      <c r="D46" s="28" t="s">
        <v>267</v>
      </c>
      <c r="E46" s="28" t="s">
        <v>284</v>
      </c>
      <c r="F46" s="28" t="s">
        <v>247</v>
      </c>
      <c r="G46" s="45" t="s">
        <v>253</v>
      </c>
      <c r="H46" s="28" t="s">
        <v>254</v>
      </c>
      <c r="I46" s="28" t="s">
        <v>249</v>
      </c>
      <c r="J46" s="28" t="s">
        <v>357</v>
      </c>
    </row>
  </sheetData>
  <mergeCells count="16">
    <mergeCell ref="A3:J3"/>
    <mergeCell ref="A4:H4"/>
    <mergeCell ref="A9:A13"/>
    <mergeCell ref="A14:A18"/>
    <mergeCell ref="A19:A23"/>
    <mergeCell ref="A24:A31"/>
    <mergeCell ref="A32:A36"/>
    <mergeCell ref="A37:A41"/>
    <mergeCell ref="A42:A46"/>
    <mergeCell ref="B9:B13"/>
    <mergeCell ref="B14:B18"/>
    <mergeCell ref="B19:B23"/>
    <mergeCell ref="B24:B31"/>
    <mergeCell ref="B32:B36"/>
    <mergeCell ref="B37:B41"/>
    <mergeCell ref="B42:B46"/>
  </mergeCells>
  <pageMargins left="0.75" right="0.75" top="1" bottom="1" header="0.5" footer="0.5"/>
  <pageSetup paperSize="9" scale="67"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10"/>
  <sheetViews>
    <sheetView showZeros="0" workbookViewId="0">
      <pane ySplit="1" topLeftCell="A2" activePane="bottomLeft" state="frozen"/>
      <selection/>
      <selection pane="bottomLeft" activeCell="A10" sqref="A10"/>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customHeight="1" spans="1:6">
      <c r="A1" s="1"/>
      <c r="B1" s="1"/>
      <c r="C1" s="1"/>
      <c r="D1" s="1"/>
      <c r="E1" s="1"/>
      <c r="F1" s="1"/>
    </row>
    <row r="2" ht="15.75" customHeight="1" spans="2:6">
      <c r="B2" s="135"/>
      <c r="F2" s="136" t="s">
        <v>358</v>
      </c>
    </row>
    <row r="3" ht="28.5" customHeight="1" spans="1:6">
      <c r="A3" s="34" t="s">
        <v>1</v>
      </c>
      <c r="B3" s="34"/>
      <c r="C3" s="34"/>
      <c r="D3" s="34"/>
      <c r="E3" s="34"/>
      <c r="F3" s="34"/>
    </row>
    <row r="4" ht="15" customHeight="1" spans="1:6">
      <c r="A4" s="137" t="str">
        <f>"单位名称："&amp;"中共玉溪市委社会工作部"</f>
        <v>单位名称：中共玉溪市委社会工作部</v>
      </c>
      <c r="B4" s="138"/>
      <c r="C4" s="138"/>
      <c r="D4" s="77"/>
      <c r="E4" s="77"/>
      <c r="F4" s="139" t="s">
        <v>359</v>
      </c>
    </row>
    <row r="5" ht="18.75" customHeight="1" spans="1:6">
      <c r="A5" s="36" t="s">
        <v>117</v>
      </c>
      <c r="B5" s="36" t="s">
        <v>66</v>
      </c>
      <c r="C5" s="36" t="s">
        <v>67</v>
      </c>
      <c r="D5" s="37" t="s">
        <v>360</v>
      </c>
      <c r="E5" s="44"/>
      <c r="F5" s="44"/>
    </row>
    <row r="6" ht="30" customHeight="1" spans="1:6">
      <c r="A6" s="43"/>
      <c r="B6" s="43"/>
      <c r="C6" s="43"/>
      <c r="D6" s="37" t="s">
        <v>29</v>
      </c>
      <c r="E6" s="44" t="s">
        <v>70</v>
      </c>
      <c r="F6" s="44" t="s">
        <v>71</v>
      </c>
    </row>
    <row r="7" ht="16.5" customHeight="1" spans="1:6">
      <c r="A7" s="44">
        <v>1</v>
      </c>
      <c r="B7" s="44">
        <v>2</v>
      </c>
      <c r="C7" s="44">
        <v>3</v>
      </c>
      <c r="D7" s="44">
        <v>4</v>
      </c>
      <c r="E7" s="44">
        <v>5</v>
      </c>
      <c r="F7" s="44">
        <v>6</v>
      </c>
    </row>
    <row r="8" ht="20.25" customHeight="1" spans="1:6">
      <c r="A8" s="45"/>
      <c r="B8" s="45"/>
      <c r="C8" s="45"/>
      <c r="D8" s="25"/>
      <c r="E8" s="140"/>
      <c r="F8" s="140"/>
    </row>
    <row r="9" ht="17.25" customHeight="1" spans="1:6">
      <c r="A9" s="141" t="s">
        <v>231</v>
      </c>
      <c r="B9" s="142"/>
      <c r="C9" s="142" t="s">
        <v>231</v>
      </c>
      <c r="D9" s="140"/>
      <c r="E9" s="140"/>
      <c r="F9" s="140"/>
    </row>
    <row r="10" customHeight="1" spans="1:1">
      <c r="A10" t="s">
        <v>361</v>
      </c>
    </row>
  </sheetData>
  <mergeCells count="7">
    <mergeCell ref="A3:F3"/>
    <mergeCell ref="A4:E4"/>
    <mergeCell ref="D5:F5"/>
    <mergeCell ref="A9:C9"/>
    <mergeCell ref="A5:A6"/>
    <mergeCell ref="B5:B6"/>
    <mergeCell ref="C5:C6"/>
  </mergeCells>
  <pageMargins left="0.75" right="0.75" top="1" bottom="1" header="0.5" footer="0.5"/>
  <pageSetup paperSize="9" scale="6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18"/>
  <sheetViews>
    <sheetView showZeros="0" topLeftCell="D1" workbookViewId="0">
      <pane ySplit="1" topLeftCell="A2" activePane="bottomLeft" state="frozen"/>
      <selection/>
      <selection pane="bottomLeft" activeCell="B16" sqref="B16"/>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customHeight="1" spans="1:17">
      <c r="A1" s="1"/>
      <c r="B1" s="1"/>
      <c r="C1" s="1"/>
      <c r="D1" s="1"/>
      <c r="E1" s="1"/>
      <c r="F1" s="1"/>
      <c r="G1" s="1"/>
      <c r="H1" s="1"/>
      <c r="I1" s="1"/>
      <c r="J1" s="1"/>
      <c r="K1" s="1"/>
      <c r="L1" s="1"/>
      <c r="M1" s="1"/>
      <c r="N1" s="1"/>
      <c r="O1" s="1"/>
      <c r="P1" s="1"/>
      <c r="Q1" s="1"/>
    </row>
    <row r="2" ht="13.5" customHeight="1" spans="1:17">
      <c r="A2" s="32" t="s">
        <v>362</v>
      </c>
      <c r="B2" s="32"/>
      <c r="C2" s="32"/>
      <c r="D2" s="32"/>
      <c r="E2" s="32"/>
      <c r="F2" s="32"/>
      <c r="G2" s="32"/>
      <c r="H2" s="32"/>
      <c r="I2" s="32"/>
      <c r="J2" s="32"/>
      <c r="K2" s="32"/>
      <c r="L2" s="32"/>
      <c r="M2" s="32"/>
      <c r="N2" s="32"/>
      <c r="O2" s="51"/>
      <c r="P2" s="51"/>
      <c r="Q2" s="32"/>
    </row>
    <row r="3" ht="27.75" customHeight="1" spans="1:17">
      <c r="A3" s="75" t="s">
        <v>1</v>
      </c>
      <c r="B3" s="34"/>
      <c r="C3" s="34"/>
      <c r="D3" s="34"/>
      <c r="E3" s="34"/>
      <c r="F3" s="34"/>
      <c r="G3" s="34"/>
      <c r="H3" s="34"/>
      <c r="I3" s="34"/>
      <c r="J3" s="34"/>
      <c r="K3" s="104"/>
      <c r="L3" s="34"/>
      <c r="M3" s="34"/>
      <c r="N3" s="34"/>
      <c r="O3" s="104"/>
      <c r="P3" s="104"/>
      <c r="Q3" s="34"/>
    </row>
    <row r="4" ht="18.75" customHeight="1" spans="1:17">
      <c r="A4" s="113" t="str">
        <f>"单位名称："&amp;"中共玉溪市委社会工作部"</f>
        <v>单位名称：中共玉溪市委社会工作部</v>
      </c>
      <c r="B4" s="8"/>
      <c r="C4" s="8"/>
      <c r="D4" s="8"/>
      <c r="E4" s="8"/>
      <c r="F4" s="8"/>
      <c r="G4" s="8"/>
      <c r="H4" s="8"/>
      <c r="I4" s="8"/>
      <c r="J4" s="8"/>
      <c r="O4" s="81"/>
      <c r="P4" s="81"/>
      <c r="Q4" s="133" t="s">
        <v>2</v>
      </c>
    </row>
    <row r="5" ht="15.75" customHeight="1" spans="1:17">
      <c r="A5" s="36" t="s">
        <v>363</v>
      </c>
      <c r="B5" s="114" t="s">
        <v>364</v>
      </c>
      <c r="C5" s="114" t="s">
        <v>365</v>
      </c>
      <c r="D5" s="114" t="s">
        <v>366</v>
      </c>
      <c r="E5" s="114" t="s">
        <v>367</v>
      </c>
      <c r="F5" s="114" t="s">
        <v>368</v>
      </c>
      <c r="G5" s="115" t="s">
        <v>124</v>
      </c>
      <c r="H5" s="115"/>
      <c r="I5" s="115"/>
      <c r="J5" s="115"/>
      <c r="K5" s="125"/>
      <c r="L5" s="115"/>
      <c r="M5" s="115"/>
      <c r="N5" s="115"/>
      <c r="O5" s="126"/>
      <c r="P5" s="125"/>
      <c r="Q5" s="134"/>
    </row>
    <row r="6" ht="17.25" customHeight="1" spans="1:17">
      <c r="A6" s="39"/>
      <c r="B6" s="116"/>
      <c r="C6" s="116"/>
      <c r="D6" s="116"/>
      <c r="E6" s="116"/>
      <c r="F6" s="116"/>
      <c r="G6" s="116" t="s">
        <v>29</v>
      </c>
      <c r="H6" s="116" t="s">
        <v>32</v>
      </c>
      <c r="I6" s="116" t="s">
        <v>369</v>
      </c>
      <c r="J6" s="116" t="s">
        <v>370</v>
      </c>
      <c r="K6" s="127" t="s">
        <v>371</v>
      </c>
      <c r="L6" s="128" t="s">
        <v>372</v>
      </c>
      <c r="M6" s="128"/>
      <c r="N6" s="128"/>
      <c r="O6" s="129"/>
      <c r="P6" s="130"/>
      <c r="Q6" s="117"/>
    </row>
    <row r="7" ht="54" customHeight="1" spans="1:17">
      <c r="A7" s="42"/>
      <c r="B7" s="117"/>
      <c r="C7" s="117"/>
      <c r="D7" s="117"/>
      <c r="E7" s="117"/>
      <c r="F7" s="117"/>
      <c r="G7" s="117"/>
      <c r="H7" s="117" t="s">
        <v>31</v>
      </c>
      <c r="I7" s="117"/>
      <c r="J7" s="117"/>
      <c r="K7" s="131"/>
      <c r="L7" s="117" t="s">
        <v>31</v>
      </c>
      <c r="M7" s="117" t="s">
        <v>38</v>
      </c>
      <c r="N7" s="117" t="s">
        <v>131</v>
      </c>
      <c r="O7" s="132" t="s">
        <v>40</v>
      </c>
      <c r="P7" s="131" t="s">
        <v>41</v>
      </c>
      <c r="Q7" s="117" t="s">
        <v>42</v>
      </c>
    </row>
    <row r="8" ht="15" customHeight="1" spans="1:17">
      <c r="A8" s="43">
        <v>1</v>
      </c>
      <c r="B8" s="118">
        <v>2</v>
      </c>
      <c r="C8" s="118">
        <v>3</v>
      </c>
      <c r="D8" s="118">
        <v>4</v>
      </c>
      <c r="E8" s="118">
        <v>5</v>
      </c>
      <c r="F8" s="118">
        <v>6</v>
      </c>
      <c r="G8" s="119">
        <v>7</v>
      </c>
      <c r="H8" s="119">
        <v>8</v>
      </c>
      <c r="I8" s="119">
        <v>9</v>
      </c>
      <c r="J8" s="119">
        <v>10</v>
      </c>
      <c r="K8" s="119">
        <v>11</v>
      </c>
      <c r="L8" s="119">
        <v>12</v>
      </c>
      <c r="M8" s="119">
        <v>13</v>
      </c>
      <c r="N8" s="119">
        <v>14</v>
      </c>
      <c r="O8" s="119">
        <v>15</v>
      </c>
      <c r="P8" s="119">
        <v>16</v>
      </c>
      <c r="Q8" s="119">
        <v>17</v>
      </c>
    </row>
    <row r="9" ht="21" customHeight="1" spans="1:17">
      <c r="A9" s="97" t="s">
        <v>63</v>
      </c>
      <c r="B9" s="98"/>
      <c r="C9" s="98"/>
      <c r="D9" s="98"/>
      <c r="E9" s="120"/>
      <c r="F9" s="121">
        <v>126250</v>
      </c>
      <c r="G9" s="47">
        <v>126250</v>
      </c>
      <c r="H9" s="47">
        <v>126250</v>
      </c>
      <c r="I9" s="47"/>
      <c r="J9" s="47"/>
      <c r="K9" s="47"/>
      <c r="L9" s="47"/>
      <c r="M9" s="47"/>
      <c r="N9" s="47"/>
      <c r="O9" s="47"/>
      <c r="P9" s="47"/>
      <c r="Q9" s="47"/>
    </row>
    <row r="10" ht="21" customHeight="1" spans="1:17">
      <c r="A10" s="122" t="s">
        <v>63</v>
      </c>
      <c r="B10" s="98"/>
      <c r="C10" s="98"/>
      <c r="D10" s="123"/>
      <c r="E10" s="124"/>
      <c r="F10" s="121">
        <v>126250</v>
      </c>
      <c r="G10" s="47">
        <v>126250</v>
      </c>
      <c r="H10" s="47">
        <v>126250</v>
      </c>
      <c r="I10" s="47"/>
      <c r="J10" s="47"/>
      <c r="K10" s="47"/>
      <c r="L10" s="47"/>
      <c r="M10" s="47"/>
      <c r="N10" s="47"/>
      <c r="O10" s="47"/>
      <c r="P10" s="47"/>
      <c r="Q10" s="47"/>
    </row>
    <row r="11" ht="21" customHeight="1" spans="1:17">
      <c r="A11" s="97" t="str">
        <f t="shared" ref="A11:A12" si="0">"      "&amp;"组建后运转所需办公设备家具购置及运行项目经费"</f>
        <v>      组建后运转所需办公设备家具购置及运行项目经费</v>
      </c>
      <c r="B11" s="98" t="s">
        <v>373</v>
      </c>
      <c r="C11" s="98" t="str">
        <f t="shared" ref="C11:C12" si="1">"A02010105"&amp;"  "&amp;"台式计算机"</f>
        <v>A02010105  台式计算机</v>
      </c>
      <c r="D11" s="123" t="s">
        <v>304</v>
      </c>
      <c r="E11" s="124">
        <v>8</v>
      </c>
      <c r="F11" s="25">
        <v>40000</v>
      </c>
      <c r="G11" s="47">
        <v>40000</v>
      </c>
      <c r="H11" s="47">
        <v>40000</v>
      </c>
      <c r="I11" s="47"/>
      <c r="J11" s="47"/>
      <c r="K11" s="47"/>
      <c r="L11" s="47"/>
      <c r="M11" s="47"/>
      <c r="N11" s="47"/>
      <c r="O11" s="47"/>
      <c r="P11" s="47"/>
      <c r="Q11" s="47"/>
    </row>
    <row r="12" ht="21" customHeight="1" spans="1:17">
      <c r="A12" s="97" t="str">
        <f t="shared" si="0"/>
        <v>      组建后运转所需办公设备家具购置及运行项目经费</v>
      </c>
      <c r="B12" s="98" t="s">
        <v>374</v>
      </c>
      <c r="C12" s="98" t="str">
        <f t="shared" si="1"/>
        <v>A02010105  台式计算机</v>
      </c>
      <c r="D12" s="123" t="s">
        <v>304</v>
      </c>
      <c r="E12" s="124">
        <v>14</v>
      </c>
      <c r="F12" s="25">
        <v>70000</v>
      </c>
      <c r="G12" s="47">
        <v>70000</v>
      </c>
      <c r="H12" s="47">
        <v>70000</v>
      </c>
      <c r="I12" s="47"/>
      <c r="J12" s="47"/>
      <c r="K12" s="47"/>
      <c r="L12" s="47"/>
      <c r="M12" s="47"/>
      <c r="N12" s="47"/>
      <c r="O12" s="47"/>
      <c r="P12" s="47"/>
      <c r="Q12" s="47"/>
    </row>
    <row r="13" ht="21" customHeight="1" spans="1:17">
      <c r="A13" s="97" t="str">
        <f>"      "&amp;"一般公用经费"</f>
        <v>      一般公用经费</v>
      </c>
      <c r="B13" s="98" t="s">
        <v>375</v>
      </c>
      <c r="C13" s="98" t="str">
        <f>"A05040101"&amp;"  "&amp;"复印纸"</f>
        <v>A05040101  复印纸</v>
      </c>
      <c r="D13" s="123" t="s">
        <v>304</v>
      </c>
      <c r="E13" s="124">
        <v>30</v>
      </c>
      <c r="F13" s="25">
        <v>5250</v>
      </c>
      <c r="G13" s="47">
        <v>5250</v>
      </c>
      <c r="H13" s="47">
        <v>5250</v>
      </c>
      <c r="I13" s="47"/>
      <c r="J13" s="47"/>
      <c r="K13" s="47"/>
      <c r="L13" s="47"/>
      <c r="M13" s="47"/>
      <c r="N13" s="47"/>
      <c r="O13" s="47"/>
      <c r="P13" s="47"/>
      <c r="Q13" s="47"/>
    </row>
    <row r="14" ht="21" customHeight="1" spans="1:17">
      <c r="A14" s="97" t="str">
        <f t="shared" ref="A14:A17" si="2">"      "&amp;"公车购置及运维费"</f>
        <v>      公车购置及运维费</v>
      </c>
      <c r="B14" s="98" t="s">
        <v>376</v>
      </c>
      <c r="C14" s="98" t="str">
        <f t="shared" ref="C14:C17" si="3">"C1804010201"&amp;"  "&amp;"机动车保险服务"</f>
        <v>C1804010201  机动车保险服务</v>
      </c>
      <c r="D14" s="123" t="s">
        <v>304</v>
      </c>
      <c r="E14" s="124">
        <v>1</v>
      </c>
      <c r="F14" s="25">
        <v>1500</v>
      </c>
      <c r="G14" s="47">
        <v>1500</v>
      </c>
      <c r="H14" s="47">
        <v>1500</v>
      </c>
      <c r="I14" s="47"/>
      <c r="J14" s="47"/>
      <c r="K14" s="47"/>
      <c r="L14" s="47"/>
      <c r="M14" s="47"/>
      <c r="N14" s="47"/>
      <c r="O14" s="47"/>
      <c r="P14" s="47"/>
      <c r="Q14" s="47"/>
    </row>
    <row r="15" ht="21" customHeight="1" spans="1:17">
      <c r="A15" s="97" t="str">
        <f t="shared" si="2"/>
        <v>      公车购置及运维费</v>
      </c>
      <c r="B15" s="98" t="s">
        <v>377</v>
      </c>
      <c r="C15" s="98" t="str">
        <f>"C23120302"&amp;"  "&amp;"车辆加油、添加燃料服务"</f>
        <v>C23120302  车辆加油、添加燃料服务</v>
      </c>
      <c r="D15" s="123" t="s">
        <v>304</v>
      </c>
      <c r="E15" s="124">
        <v>1</v>
      </c>
      <c r="F15" s="25">
        <v>4000</v>
      </c>
      <c r="G15" s="47">
        <v>4000</v>
      </c>
      <c r="H15" s="47">
        <v>4000</v>
      </c>
      <c r="I15" s="47"/>
      <c r="J15" s="47"/>
      <c r="K15" s="47"/>
      <c r="L15" s="47"/>
      <c r="M15" s="47"/>
      <c r="N15" s="47"/>
      <c r="O15" s="47"/>
      <c r="P15" s="47"/>
      <c r="Q15" s="47"/>
    </row>
    <row r="16" ht="21" customHeight="1" spans="1:17">
      <c r="A16" s="97" t="str">
        <f t="shared" si="2"/>
        <v>      公车购置及运维费</v>
      </c>
      <c r="B16" s="98" t="s">
        <v>378</v>
      </c>
      <c r="C16" s="98" t="str">
        <f>"C23120301"&amp;"  "&amp;"车辆维修和保养服务"</f>
        <v>C23120301  车辆维修和保养服务</v>
      </c>
      <c r="D16" s="123" t="s">
        <v>304</v>
      </c>
      <c r="E16" s="124">
        <v>1</v>
      </c>
      <c r="F16" s="25">
        <v>1000</v>
      </c>
      <c r="G16" s="47">
        <v>1000</v>
      </c>
      <c r="H16" s="47">
        <v>1000</v>
      </c>
      <c r="I16" s="47"/>
      <c r="J16" s="47"/>
      <c r="K16" s="47"/>
      <c r="L16" s="47"/>
      <c r="M16" s="47"/>
      <c r="N16" s="47"/>
      <c r="O16" s="47"/>
      <c r="P16" s="47"/>
      <c r="Q16" s="47"/>
    </row>
    <row r="17" ht="21" customHeight="1" spans="1:17">
      <c r="A17" s="97" t="str">
        <f t="shared" si="2"/>
        <v>      公车购置及运维费</v>
      </c>
      <c r="B17" s="98" t="s">
        <v>376</v>
      </c>
      <c r="C17" s="98" t="str">
        <f t="shared" si="3"/>
        <v>C1804010201  机动车保险服务</v>
      </c>
      <c r="D17" s="123" t="s">
        <v>304</v>
      </c>
      <c r="E17" s="124">
        <v>1</v>
      </c>
      <c r="F17" s="25">
        <v>4500</v>
      </c>
      <c r="G17" s="47">
        <v>4500</v>
      </c>
      <c r="H17" s="47">
        <v>4500</v>
      </c>
      <c r="I17" s="47"/>
      <c r="J17" s="47"/>
      <c r="K17" s="47"/>
      <c r="L17" s="47"/>
      <c r="M17" s="47"/>
      <c r="N17" s="47"/>
      <c r="O17" s="47"/>
      <c r="P17" s="47"/>
      <c r="Q17" s="47"/>
    </row>
    <row r="18" ht="21" customHeight="1" spans="1:17">
      <c r="A18" s="99" t="s">
        <v>231</v>
      </c>
      <c r="B18" s="100"/>
      <c r="C18" s="100"/>
      <c r="D18" s="100"/>
      <c r="E18" s="120"/>
      <c r="F18" s="121">
        <v>126250</v>
      </c>
      <c r="G18" s="47">
        <v>126250</v>
      </c>
      <c r="H18" s="47">
        <v>126250</v>
      </c>
      <c r="I18" s="47"/>
      <c r="J18" s="47"/>
      <c r="K18" s="47"/>
      <c r="L18" s="47"/>
      <c r="M18" s="47"/>
      <c r="N18" s="47"/>
      <c r="O18" s="47"/>
      <c r="P18" s="47"/>
      <c r="Q18" s="47"/>
    </row>
  </sheetData>
  <mergeCells count="17">
    <mergeCell ref="A2:Q2"/>
    <mergeCell ref="A3:Q3"/>
    <mergeCell ref="A4:E4"/>
    <mergeCell ref="G5:Q5"/>
    <mergeCell ref="L6:Q6"/>
    <mergeCell ref="A18:E18"/>
    <mergeCell ref="A5:A7"/>
    <mergeCell ref="B5:B7"/>
    <mergeCell ref="C5:C7"/>
    <mergeCell ref="D5:D7"/>
    <mergeCell ref="E5:E7"/>
    <mergeCell ref="F5:F7"/>
    <mergeCell ref="G6:G7"/>
    <mergeCell ref="H6:H7"/>
    <mergeCell ref="I6:I7"/>
    <mergeCell ref="J6:J7"/>
    <mergeCell ref="K6:K7"/>
  </mergeCells>
  <pageMargins left="0.75" right="0.75" top="1" bottom="1" header="0.5" footer="0.5"/>
  <pageSetup paperSize="9" scale="4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2"/>
  <sheetViews>
    <sheetView showZeros="0" workbookViewId="0">
      <pane ySplit="1" topLeftCell="A2" activePane="bottomLeft" state="frozen"/>
      <selection/>
      <selection pane="bottomLeft" activeCell="A12" sqref="A12"/>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customHeight="1" spans="1:14">
      <c r="A1" s="1"/>
      <c r="B1" s="1"/>
      <c r="C1" s="1"/>
      <c r="D1" s="1"/>
      <c r="E1" s="1"/>
      <c r="F1" s="1"/>
      <c r="G1" s="1"/>
      <c r="H1" s="1"/>
      <c r="I1" s="1"/>
      <c r="J1" s="1"/>
      <c r="K1" s="1"/>
      <c r="L1" s="1"/>
      <c r="M1" s="1"/>
      <c r="N1" s="1"/>
    </row>
    <row r="2" ht="13.5" customHeight="1" spans="1:14">
      <c r="A2" s="82" t="s">
        <v>379</v>
      </c>
      <c r="B2" s="82"/>
      <c r="C2" s="82"/>
      <c r="D2" s="82"/>
      <c r="E2" s="82"/>
      <c r="F2" s="82"/>
      <c r="G2" s="82"/>
      <c r="H2" s="83"/>
      <c r="I2" s="82"/>
      <c r="J2" s="82"/>
      <c r="K2" s="82"/>
      <c r="L2" s="102"/>
      <c r="M2" s="83"/>
      <c r="N2" s="103"/>
    </row>
    <row r="3" ht="27.75" customHeight="1" spans="1:14">
      <c r="A3" s="75" t="s">
        <v>1</v>
      </c>
      <c r="B3" s="84"/>
      <c r="C3" s="84"/>
      <c r="D3" s="84"/>
      <c r="E3" s="84"/>
      <c r="F3" s="84"/>
      <c r="G3" s="84"/>
      <c r="H3" s="85"/>
      <c r="I3" s="84"/>
      <c r="J3" s="84"/>
      <c r="K3" s="84"/>
      <c r="L3" s="104"/>
      <c r="M3" s="85"/>
      <c r="N3" s="84"/>
    </row>
    <row r="4" ht="18.75" customHeight="1" spans="1:14">
      <c r="A4" s="76" t="str">
        <f>"单位名称："&amp;"中共玉溪市委社会工作部"</f>
        <v>单位名称：中共玉溪市委社会工作部</v>
      </c>
      <c r="B4" s="77"/>
      <c r="C4" s="77"/>
      <c r="D4" s="77"/>
      <c r="E4" s="77"/>
      <c r="F4" s="77"/>
      <c r="G4" s="77"/>
      <c r="H4" s="86"/>
      <c r="I4" s="79"/>
      <c r="J4" s="79"/>
      <c r="K4" s="79"/>
      <c r="L4" s="81"/>
      <c r="M4" s="105"/>
      <c r="N4" s="106" t="s">
        <v>2</v>
      </c>
    </row>
    <row r="5" ht="15.75" customHeight="1" spans="1:14">
      <c r="A5" s="87" t="s">
        <v>363</v>
      </c>
      <c r="B5" s="88" t="s">
        <v>380</v>
      </c>
      <c r="C5" s="88" t="s">
        <v>381</v>
      </c>
      <c r="D5" s="89" t="s">
        <v>124</v>
      </c>
      <c r="E5" s="89"/>
      <c r="F5" s="89"/>
      <c r="G5" s="89"/>
      <c r="H5" s="90"/>
      <c r="I5" s="89"/>
      <c r="J5" s="89"/>
      <c r="K5" s="89"/>
      <c r="L5" s="107"/>
      <c r="M5" s="90"/>
      <c r="N5" s="108"/>
    </row>
    <row r="6" ht="17.25" customHeight="1" spans="1:14">
      <c r="A6" s="91"/>
      <c r="B6" s="92"/>
      <c r="C6" s="92"/>
      <c r="D6" s="92" t="s">
        <v>29</v>
      </c>
      <c r="E6" s="92" t="s">
        <v>32</v>
      </c>
      <c r="F6" s="92" t="s">
        <v>369</v>
      </c>
      <c r="G6" s="92" t="s">
        <v>370</v>
      </c>
      <c r="H6" s="93" t="s">
        <v>371</v>
      </c>
      <c r="I6" s="109" t="s">
        <v>372</v>
      </c>
      <c r="J6" s="109"/>
      <c r="K6" s="109"/>
      <c r="L6" s="110"/>
      <c r="M6" s="111"/>
      <c r="N6" s="95"/>
    </row>
    <row r="7" ht="54" customHeight="1" spans="1:14">
      <c r="A7" s="94"/>
      <c r="B7" s="95"/>
      <c r="C7" s="95"/>
      <c r="D7" s="95"/>
      <c r="E7" s="95"/>
      <c r="F7" s="95"/>
      <c r="G7" s="95"/>
      <c r="H7" s="96"/>
      <c r="I7" s="95" t="s">
        <v>31</v>
      </c>
      <c r="J7" s="95" t="s">
        <v>38</v>
      </c>
      <c r="K7" s="95" t="s">
        <v>131</v>
      </c>
      <c r="L7" s="112" t="s">
        <v>40</v>
      </c>
      <c r="M7" s="96" t="s">
        <v>41</v>
      </c>
      <c r="N7" s="95" t="s">
        <v>42</v>
      </c>
    </row>
    <row r="8" ht="15" customHeight="1" spans="1:14">
      <c r="A8" s="94">
        <v>1</v>
      </c>
      <c r="B8" s="95">
        <v>2</v>
      </c>
      <c r="C8" s="95">
        <v>3</v>
      </c>
      <c r="D8" s="96">
        <v>4</v>
      </c>
      <c r="E8" s="96">
        <v>5</v>
      </c>
      <c r="F8" s="96">
        <v>6</v>
      </c>
      <c r="G8" s="96">
        <v>7</v>
      </c>
      <c r="H8" s="96">
        <v>8</v>
      </c>
      <c r="I8" s="96">
        <v>9</v>
      </c>
      <c r="J8" s="96">
        <v>10</v>
      </c>
      <c r="K8" s="96">
        <v>11</v>
      </c>
      <c r="L8" s="96">
        <v>12</v>
      </c>
      <c r="M8" s="96">
        <v>13</v>
      </c>
      <c r="N8" s="96">
        <v>14</v>
      </c>
    </row>
    <row r="9" ht="21" customHeight="1" spans="1:14">
      <c r="A9" s="97"/>
      <c r="B9" s="98"/>
      <c r="C9" s="98"/>
      <c r="D9" s="47"/>
      <c r="E9" s="47"/>
      <c r="F9" s="47"/>
      <c r="G9" s="47"/>
      <c r="H9" s="47"/>
      <c r="I9" s="47"/>
      <c r="J9" s="47"/>
      <c r="K9" s="47"/>
      <c r="L9" s="47"/>
      <c r="M9" s="47"/>
      <c r="N9" s="47"/>
    </row>
    <row r="10" ht="21" customHeight="1" spans="1:14">
      <c r="A10" s="97"/>
      <c r="B10" s="98"/>
      <c r="C10" s="98"/>
      <c r="D10" s="47"/>
      <c r="E10" s="47"/>
      <c r="F10" s="47"/>
      <c r="G10" s="47"/>
      <c r="H10" s="47"/>
      <c r="I10" s="47"/>
      <c r="J10" s="47"/>
      <c r="K10" s="47"/>
      <c r="L10" s="47"/>
      <c r="M10" s="47"/>
      <c r="N10" s="47"/>
    </row>
    <row r="11" ht="21" customHeight="1" spans="1:14">
      <c r="A11" s="99" t="s">
        <v>231</v>
      </c>
      <c r="B11" s="100"/>
      <c r="C11" s="101"/>
      <c r="D11" s="47"/>
      <c r="E11" s="47"/>
      <c r="F11" s="47"/>
      <c r="G11" s="47"/>
      <c r="H11" s="47"/>
      <c r="I11" s="47"/>
      <c r="J11" s="47"/>
      <c r="K11" s="47"/>
      <c r="L11" s="47"/>
      <c r="M11" s="47"/>
      <c r="N11" s="47"/>
    </row>
    <row r="12" customHeight="1" spans="1:1">
      <c r="A12" t="s">
        <v>361</v>
      </c>
    </row>
  </sheetData>
  <mergeCells count="14">
    <mergeCell ref="A2:N2"/>
    <mergeCell ref="A3:N3"/>
    <mergeCell ref="A4:C4"/>
    <mergeCell ref="D5:N5"/>
    <mergeCell ref="I6:N6"/>
    <mergeCell ref="A11:C11"/>
    <mergeCell ref="A5:A7"/>
    <mergeCell ref="B5:B7"/>
    <mergeCell ref="C5:C7"/>
    <mergeCell ref="D6:D7"/>
    <mergeCell ref="E6:E7"/>
    <mergeCell ref="F6:F7"/>
    <mergeCell ref="G6:G7"/>
    <mergeCell ref="H6:H7"/>
  </mergeCells>
  <pageMargins left="0.75" right="0.75" top="1" bottom="1" header="0.5" footer="0.5"/>
  <pageSetup paperSize="9" scale="5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1"/>
  <sheetViews>
    <sheetView showZeros="0" workbookViewId="0">
      <pane ySplit="1" topLeftCell="A2" activePane="bottomLeft" state="frozen"/>
      <selection/>
      <selection pane="bottomLeft" activeCell="A12" sqref="A12"/>
    </sheetView>
  </sheetViews>
  <sheetFormatPr defaultColWidth="9.14166666666667" defaultRowHeight="14.25" customHeight="1"/>
  <cols>
    <col min="1" max="1" width="76.275" customWidth="1"/>
    <col min="2" max="13" width="17.175" customWidth="1"/>
    <col min="14" max="14" width="17.0333333333333" customWidth="1"/>
  </cols>
  <sheetData>
    <row r="1" customHeight="1" spans="1:14">
      <c r="A1" s="1"/>
      <c r="B1" s="1"/>
      <c r="C1" s="1"/>
      <c r="D1" s="1"/>
      <c r="E1" s="1"/>
      <c r="F1" s="1"/>
      <c r="G1" s="1"/>
      <c r="H1" s="1"/>
      <c r="I1" s="1"/>
      <c r="J1" s="1"/>
      <c r="K1" s="1"/>
      <c r="L1" s="1"/>
      <c r="M1" s="1"/>
      <c r="N1" s="1"/>
    </row>
    <row r="2" ht="13.5" customHeight="1" spans="1:14">
      <c r="A2" s="32" t="s">
        <v>382</v>
      </c>
      <c r="B2" s="32"/>
      <c r="C2" s="32"/>
      <c r="D2" s="32"/>
      <c r="E2" s="32"/>
      <c r="F2" s="32"/>
      <c r="G2" s="32"/>
      <c r="H2" s="32"/>
      <c r="I2" s="32"/>
      <c r="J2" s="32"/>
      <c r="K2" s="32"/>
      <c r="L2" s="32"/>
      <c r="M2" s="32"/>
      <c r="N2" s="51"/>
    </row>
    <row r="3" ht="27.75" customHeight="1" spans="1:14">
      <c r="A3" s="75" t="s">
        <v>1</v>
      </c>
      <c r="B3" s="34"/>
      <c r="C3" s="34"/>
      <c r="D3" s="34"/>
      <c r="E3" s="34"/>
      <c r="F3" s="34"/>
      <c r="G3" s="34"/>
      <c r="H3" s="34"/>
      <c r="I3" s="34"/>
      <c r="J3" s="34"/>
      <c r="K3" s="34"/>
      <c r="L3" s="34"/>
      <c r="M3" s="34"/>
      <c r="N3" s="34"/>
    </row>
    <row r="4" ht="18" customHeight="1" spans="1:14">
      <c r="A4" s="76" t="str">
        <f>"单位名称："&amp;"中共玉溪市委社会工作部"</f>
        <v>单位名称：中共玉溪市委社会工作部</v>
      </c>
      <c r="B4" s="77"/>
      <c r="C4" s="77"/>
      <c r="D4" s="78"/>
      <c r="E4" s="79"/>
      <c r="F4" s="79"/>
      <c r="G4" s="79"/>
      <c r="H4" s="79"/>
      <c r="I4" s="79"/>
      <c r="N4" s="81" t="s">
        <v>2</v>
      </c>
    </row>
    <row r="5" ht="19.5" customHeight="1" spans="1:14">
      <c r="A5" s="37" t="s">
        <v>383</v>
      </c>
      <c r="B5" s="53" t="s">
        <v>124</v>
      </c>
      <c r="C5" s="54"/>
      <c r="D5" s="54"/>
      <c r="E5" s="53" t="s">
        <v>384</v>
      </c>
      <c r="F5" s="54"/>
      <c r="G5" s="54"/>
      <c r="H5" s="54"/>
      <c r="I5" s="54"/>
      <c r="J5" s="54"/>
      <c r="K5" s="54"/>
      <c r="L5" s="54"/>
      <c r="M5" s="54"/>
      <c r="N5" s="54"/>
    </row>
    <row r="6" ht="40.5" customHeight="1" spans="1:14">
      <c r="A6" s="43"/>
      <c r="B6" s="40" t="s">
        <v>29</v>
      </c>
      <c r="C6" s="36" t="s">
        <v>32</v>
      </c>
      <c r="D6" s="80" t="s">
        <v>385</v>
      </c>
      <c r="E6" s="44" t="s">
        <v>386</v>
      </c>
      <c r="F6" s="44" t="s">
        <v>387</v>
      </c>
      <c r="G6" s="44" t="s">
        <v>388</v>
      </c>
      <c r="H6" s="44" t="s">
        <v>389</v>
      </c>
      <c r="I6" s="44" t="s">
        <v>390</v>
      </c>
      <c r="J6" s="44" t="s">
        <v>391</v>
      </c>
      <c r="K6" s="44" t="s">
        <v>392</v>
      </c>
      <c r="L6" s="44" t="s">
        <v>393</v>
      </c>
      <c r="M6" s="44" t="s">
        <v>394</v>
      </c>
      <c r="N6" s="44" t="s">
        <v>395</v>
      </c>
    </row>
    <row r="7" ht="19.5" customHeight="1" spans="1:14">
      <c r="A7" s="44">
        <v>1</v>
      </c>
      <c r="B7" s="44">
        <v>2</v>
      </c>
      <c r="C7" s="44">
        <v>3</v>
      </c>
      <c r="D7" s="53">
        <v>4</v>
      </c>
      <c r="E7" s="44">
        <v>5</v>
      </c>
      <c r="F7" s="44">
        <v>6</v>
      </c>
      <c r="G7" s="44">
        <v>7</v>
      </c>
      <c r="H7" s="53">
        <v>8</v>
      </c>
      <c r="I7" s="44">
        <v>9</v>
      </c>
      <c r="J7" s="44">
        <v>10</v>
      </c>
      <c r="K7" s="44">
        <v>11</v>
      </c>
      <c r="L7" s="53">
        <v>12</v>
      </c>
      <c r="M7" s="44">
        <v>13</v>
      </c>
      <c r="N7" s="44">
        <v>14</v>
      </c>
    </row>
    <row r="8" ht="20.25" customHeight="1" spans="1:14">
      <c r="A8" s="45" t="s">
        <v>63</v>
      </c>
      <c r="B8" s="47">
        <v>303192</v>
      </c>
      <c r="C8" s="47">
        <v>303192</v>
      </c>
      <c r="D8" s="47"/>
      <c r="E8" s="47">
        <v>52740</v>
      </c>
      <c r="F8" s="47">
        <v>47336</v>
      </c>
      <c r="G8" s="47">
        <v>21714</v>
      </c>
      <c r="H8" s="47">
        <v>36834</v>
      </c>
      <c r="I8" s="47">
        <v>29422</v>
      </c>
      <c r="J8" s="47">
        <v>22864</v>
      </c>
      <c r="K8" s="47">
        <v>18610</v>
      </c>
      <c r="L8" s="47">
        <v>41366</v>
      </c>
      <c r="M8" s="47">
        <v>32306</v>
      </c>
      <c r="N8" s="47"/>
    </row>
    <row r="9" ht="20.25" customHeight="1" spans="1:14">
      <c r="A9" s="45" t="s">
        <v>63</v>
      </c>
      <c r="B9" s="47">
        <v>303192</v>
      </c>
      <c r="C9" s="47">
        <v>303192</v>
      </c>
      <c r="D9" s="47"/>
      <c r="E9" s="47">
        <v>52740</v>
      </c>
      <c r="F9" s="47">
        <v>47336</v>
      </c>
      <c r="G9" s="47">
        <v>21714</v>
      </c>
      <c r="H9" s="47">
        <v>36834</v>
      </c>
      <c r="I9" s="47">
        <v>29422</v>
      </c>
      <c r="J9" s="47">
        <v>22864</v>
      </c>
      <c r="K9" s="47">
        <v>18610</v>
      </c>
      <c r="L9" s="47">
        <v>41366</v>
      </c>
      <c r="M9" s="47">
        <v>32306</v>
      </c>
      <c r="N9" s="47"/>
    </row>
    <row r="10" ht="20.25" customHeight="1" spans="1:14">
      <c r="A10" s="45" t="str">
        <f>"      "&amp;"离职村办干部、农村原大队一级离职半脱产干部定期生活补助项目经费"</f>
        <v>      离职村办干部、农村原大队一级离职半脱产干部定期生活补助项目经费</v>
      </c>
      <c r="B10" s="47">
        <v>303192</v>
      </c>
      <c r="C10" s="47">
        <v>303192</v>
      </c>
      <c r="D10" s="47"/>
      <c r="E10" s="47">
        <v>52740</v>
      </c>
      <c r="F10" s="47">
        <v>47336</v>
      </c>
      <c r="G10" s="47">
        <v>21714</v>
      </c>
      <c r="H10" s="47">
        <v>36834</v>
      </c>
      <c r="I10" s="47">
        <v>29422</v>
      </c>
      <c r="J10" s="47">
        <v>22864</v>
      </c>
      <c r="K10" s="47">
        <v>18610</v>
      </c>
      <c r="L10" s="47">
        <v>41366</v>
      </c>
      <c r="M10" s="47">
        <v>32306</v>
      </c>
      <c r="N10" s="47"/>
    </row>
    <row r="11" ht="20.25" customHeight="1" spans="1:14">
      <c r="A11" s="72" t="s">
        <v>29</v>
      </c>
      <c r="B11" s="47">
        <v>303192</v>
      </c>
      <c r="C11" s="47">
        <v>303192</v>
      </c>
      <c r="D11" s="47"/>
      <c r="E11" s="47">
        <v>52740</v>
      </c>
      <c r="F11" s="47">
        <v>47336</v>
      </c>
      <c r="G11" s="47">
        <v>21714</v>
      </c>
      <c r="H11" s="47">
        <v>36834</v>
      </c>
      <c r="I11" s="47">
        <v>29422</v>
      </c>
      <c r="J11" s="47">
        <v>22864</v>
      </c>
      <c r="K11" s="47">
        <v>18610</v>
      </c>
      <c r="L11" s="47">
        <v>41366</v>
      </c>
      <c r="M11" s="47">
        <v>32306</v>
      </c>
      <c r="N11" s="47"/>
    </row>
  </sheetData>
  <mergeCells count="6">
    <mergeCell ref="A2:N2"/>
    <mergeCell ref="A3:N3"/>
    <mergeCell ref="A4:I4"/>
    <mergeCell ref="B5:D5"/>
    <mergeCell ref="E5:N5"/>
    <mergeCell ref="A5:A6"/>
  </mergeCells>
  <pageMargins left="0.75" right="0.75" top="1" bottom="1" header="0.5" footer="0.5"/>
  <pageSetup paperSize="9" scale="44"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3"/>
  <sheetViews>
    <sheetView showZeros="0" workbookViewId="0">
      <pane ySplit="1" topLeftCell="A4" activePane="bottomLeft" state="frozen"/>
      <selection/>
      <selection pane="bottomLeft" activeCell="A14" sqref="A14"/>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1"/>
      <c r="B1" s="1"/>
      <c r="C1" s="1"/>
      <c r="D1" s="1"/>
      <c r="E1" s="1"/>
      <c r="F1" s="1"/>
      <c r="G1" s="1"/>
      <c r="H1" s="1"/>
      <c r="I1" s="1"/>
      <c r="J1" s="1"/>
    </row>
    <row r="2" customHeight="1" spans="1:10">
      <c r="A2" s="32" t="s">
        <v>396</v>
      </c>
      <c r="B2" s="32"/>
      <c r="C2" s="32"/>
      <c r="D2" s="32"/>
      <c r="E2" s="32"/>
      <c r="F2" s="32"/>
      <c r="G2" s="32"/>
      <c r="H2" s="32"/>
      <c r="I2" s="32"/>
      <c r="J2" s="51"/>
    </row>
    <row r="3" ht="28.5" customHeight="1" spans="1:10">
      <c r="A3" s="67" t="s">
        <v>1</v>
      </c>
      <c r="B3" s="68"/>
      <c r="C3" s="68"/>
      <c r="D3" s="68"/>
      <c r="E3" s="68"/>
      <c r="F3" s="69"/>
      <c r="G3" s="68"/>
      <c r="H3" s="69"/>
      <c r="I3" s="69"/>
      <c r="J3" s="68"/>
    </row>
    <row r="4" ht="15" customHeight="1" spans="1:1">
      <c r="A4" s="6" t="str">
        <f>"单位名称："&amp;"中共玉溪市委社会工作部"</f>
        <v>单位名称：中共玉溪市委社会工作部</v>
      </c>
    </row>
    <row r="5" ht="14.25" customHeight="1" spans="1:10">
      <c r="A5" s="70" t="s">
        <v>233</v>
      </c>
      <c r="B5" s="70" t="s">
        <v>234</v>
      </c>
      <c r="C5" s="70" t="s">
        <v>235</v>
      </c>
      <c r="D5" s="70" t="s">
        <v>236</v>
      </c>
      <c r="E5" s="70" t="s">
        <v>237</v>
      </c>
      <c r="F5" s="56" t="s">
        <v>238</v>
      </c>
      <c r="G5" s="70" t="s">
        <v>239</v>
      </c>
      <c r="H5" s="56" t="s">
        <v>240</v>
      </c>
      <c r="I5" s="56" t="s">
        <v>241</v>
      </c>
      <c r="J5" s="70" t="s">
        <v>242</v>
      </c>
    </row>
    <row r="6" ht="14.25" customHeight="1" spans="1:10">
      <c r="A6" s="70">
        <v>1</v>
      </c>
      <c r="B6" s="70">
        <v>2</v>
      </c>
      <c r="C6" s="70">
        <v>3</v>
      </c>
      <c r="D6" s="70">
        <v>4</v>
      </c>
      <c r="E6" s="70">
        <v>5</v>
      </c>
      <c r="F6" s="56">
        <v>6</v>
      </c>
      <c r="G6" s="70">
        <v>7</v>
      </c>
      <c r="H6" s="56">
        <v>8</v>
      </c>
      <c r="I6" s="56">
        <v>9</v>
      </c>
      <c r="J6" s="70">
        <v>10</v>
      </c>
    </row>
    <row r="7" ht="15" customHeight="1" spans="1:10">
      <c r="A7" s="28" t="s">
        <v>63</v>
      </c>
      <c r="B7" s="71"/>
      <c r="C7" s="71"/>
      <c r="D7" s="71"/>
      <c r="E7" s="72"/>
      <c r="F7" s="73"/>
      <c r="G7" s="72"/>
      <c r="H7" s="73"/>
      <c r="I7" s="73"/>
      <c r="J7" s="72"/>
    </row>
    <row r="8" ht="33.75" customHeight="1" spans="1:10">
      <c r="A8" s="74" t="s">
        <v>63</v>
      </c>
      <c r="B8" s="28"/>
      <c r="C8" s="28"/>
      <c r="D8" s="28"/>
      <c r="E8" s="28"/>
      <c r="F8" s="28"/>
      <c r="G8" s="45"/>
      <c r="H8" s="28"/>
      <c r="I8" s="28"/>
      <c r="J8" s="28"/>
    </row>
    <row r="9" ht="33.75" customHeight="1" spans="1:10">
      <c r="A9" s="28" t="s">
        <v>228</v>
      </c>
      <c r="B9" s="28" t="s">
        <v>286</v>
      </c>
      <c r="C9" s="28" t="s">
        <v>244</v>
      </c>
      <c r="D9" s="28" t="s">
        <v>245</v>
      </c>
      <c r="E9" s="28" t="s">
        <v>287</v>
      </c>
      <c r="F9" s="28" t="s">
        <v>262</v>
      </c>
      <c r="G9" s="45" t="s">
        <v>288</v>
      </c>
      <c r="H9" s="28" t="s">
        <v>289</v>
      </c>
      <c r="I9" s="28" t="s">
        <v>249</v>
      </c>
      <c r="J9" s="28" t="s">
        <v>290</v>
      </c>
    </row>
    <row r="10" ht="33.75" customHeight="1" spans="1:10">
      <c r="A10" s="28" t="s">
        <v>228</v>
      </c>
      <c r="B10" s="28" t="s">
        <v>286</v>
      </c>
      <c r="C10" s="28" t="s">
        <v>244</v>
      </c>
      <c r="D10" s="28" t="s">
        <v>251</v>
      </c>
      <c r="E10" s="28" t="s">
        <v>291</v>
      </c>
      <c r="F10" s="28" t="s">
        <v>262</v>
      </c>
      <c r="G10" s="45" t="s">
        <v>292</v>
      </c>
      <c r="H10" s="28" t="s">
        <v>254</v>
      </c>
      <c r="I10" s="28" t="s">
        <v>249</v>
      </c>
      <c r="J10" s="28" t="s">
        <v>293</v>
      </c>
    </row>
    <row r="11" ht="33.75" customHeight="1" spans="1:10">
      <c r="A11" s="28" t="s">
        <v>228</v>
      </c>
      <c r="B11" s="28" t="s">
        <v>286</v>
      </c>
      <c r="C11" s="28" t="s">
        <v>244</v>
      </c>
      <c r="D11" s="28" t="s">
        <v>256</v>
      </c>
      <c r="E11" s="28" t="s">
        <v>294</v>
      </c>
      <c r="F11" s="28" t="s">
        <v>262</v>
      </c>
      <c r="G11" s="45" t="s">
        <v>292</v>
      </c>
      <c r="H11" s="28" t="s">
        <v>254</v>
      </c>
      <c r="I11" s="28" t="s">
        <v>249</v>
      </c>
      <c r="J11" s="28" t="s">
        <v>295</v>
      </c>
    </row>
    <row r="12" ht="33.75" customHeight="1" spans="1:10">
      <c r="A12" s="28" t="s">
        <v>228</v>
      </c>
      <c r="B12" s="28" t="s">
        <v>286</v>
      </c>
      <c r="C12" s="28" t="s">
        <v>259</v>
      </c>
      <c r="D12" s="28" t="s">
        <v>260</v>
      </c>
      <c r="E12" s="28" t="s">
        <v>296</v>
      </c>
      <c r="F12" s="28" t="s">
        <v>247</v>
      </c>
      <c r="G12" s="45" t="s">
        <v>297</v>
      </c>
      <c r="H12" s="28" t="s">
        <v>254</v>
      </c>
      <c r="I12" s="28" t="s">
        <v>249</v>
      </c>
      <c r="J12" s="28" t="s">
        <v>298</v>
      </c>
    </row>
    <row r="13" ht="33.75" customHeight="1" spans="1:10">
      <c r="A13" s="28" t="s">
        <v>228</v>
      </c>
      <c r="B13" s="28" t="s">
        <v>286</v>
      </c>
      <c r="C13" s="28" t="s">
        <v>266</v>
      </c>
      <c r="D13" s="28" t="s">
        <v>267</v>
      </c>
      <c r="E13" s="28" t="s">
        <v>299</v>
      </c>
      <c r="F13" s="28" t="s">
        <v>247</v>
      </c>
      <c r="G13" s="45" t="s">
        <v>253</v>
      </c>
      <c r="H13" s="28" t="s">
        <v>254</v>
      </c>
      <c r="I13" s="28" t="s">
        <v>249</v>
      </c>
      <c r="J13" s="28" t="s">
        <v>300</v>
      </c>
    </row>
  </sheetData>
  <mergeCells count="5">
    <mergeCell ref="A2:J2"/>
    <mergeCell ref="A3:J3"/>
    <mergeCell ref="A4:H4"/>
    <mergeCell ref="A9:A13"/>
    <mergeCell ref="B9:B13"/>
  </mergeCells>
  <pageMargins left="0.75" right="0.75" top="1" bottom="1" header="0.5" footer="0.5"/>
  <pageSetup paperSize="9" scale="67"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10"/>
  <sheetViews>
    <sheetView showZeros="0" workbookViewId="0">
      <pane ySplit="1" topLeftCell="A2" activePane="bottomLeft" state="frozen"/>
      <selection/>
      <selection pane="bottomLeft" activeCell="A10" sqref="A10"/>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customHeight="1" spans="1:8">
      <c r="A1" s="57"/>
      <c r="B1" s="57"/>
      <c r="C1" s="57"/>
      <c r="D1" s="57"/>
      <c r="E1" s="57"/>
      <c r="F1" s="57"/>
      <c r="G1" s="57"/>
      <c r="H1" s="57"/>
    </row>
    <row r="2" ht="18.75" customHeight="1" spans="1:8">
      <c r="A2" s="58" t="s">
        <v>397</v>
      </c>
      <c r="B2" s="58"/>
      <c r="C2" s="58"/>
      <c r="D2" s="58"/>
      <c r="E2" s="58"/>
      <c r="F2" s="58"/>
      <c r="G2" s="58"/>
      <c r="H2" s="58" t="s">
        <v>397</v>
      </c>
    </row>
    <row r="3" ht="28.5" customHeight="1" spans="1:8">
      <c r="A3" s="59" t="s">
        <v>1</v>
      </c>
      <c r="B3" s="59"/>
      <c r="C3" s="59"/>
      <c r="D3" s="59"/>
      <c r="E3" s="59"/>
      <c r="F3" s="59"/>
      <c r="G3" s="59"/>
      <c r="H3" s="59"/>
    </row>
    <row r="4" ht="18.75" customHeight="1" spans="1:8">
      <c r="A4" s="60" t="str">
        <f>"单位名称："&amp;"中共玉溪市委社会工作部"</f>
        <v>单位名称：中共玉溪市委社会工作部</v>
      </c>
      <c r="B4" s="60"/>
      <c r="C4" s="60"/>
      <c r="D4" s="60"/>
      <c r="E4" s="60"/>
      <c r="F4" s="60"/>
      <c r="G4" s="60"/>
      <c r="H4" s="60"/>
    </row>
    <row r="5" ht="18.75" customHeight="1" spans="1:8">
      <c r="A5" s="61" t="s">
        <v>117</v>
      </c>
      <c r="B5" s="61" t="s">
        <v>398</v>
      </c>
      <c r="C5" s="61" t="s">
        <v>399</v>
      </c>
      <c r="D5" s="61" t="s">
        <v>400</v>
      </c>
      <c r="E5" s="61" t="s">
        <v>401</v>
      </c>
      <c r="F5" s="61" t="s">
        <v>402</v>
      </c>
      <c r="G5" s="61"/>
      <c r="H5" s="61"/>
    </row>
    <row r="6" ht="18.75" customHeight="1" spans="1:8">
      <c r="A6" s="61"/>
      <c r="B6" s="61"/>
      <c r="C6" s="61"/>
      <c r="D6" s="61"/>
      <c r="E6" s="61"/>
      <c r="F6" s="61" t="s">
        <v>367</v>
      </c>
      <c r="G6" s="61" t="s">
        <v>403</v>
      </c>
      <c r="H6" s="61" t="s">
        <v>404</v>
      </c>
    </row>
    <row r="7" ht="18.75" customHeight="1" spans="1:8">
      <c r="A7" s="62" t="s">
        <v>43</v>
      </c>
      <c r="B7" s="62" t="s">
        <v>44</v>
      </c>
      <c r="C7" s="62" t="s">
        <v>45</v>
      </c>
      <c r="D7" s="62" t="s">
        <v>46</v>
      </c>
      <c r="E7" s="62" t="s">
        <v>47</v>
      </c>
      <c r="F7" s="62" t="s">
        <v>48</v>
      </c>
      <c r="G7" s="62" t="s">
        <v>49</v>
      </c>
      <c r="H7" s="62" t="s">
        <v>50</v>
      </c>
    </row>
    <row r="8" ht="18" customHeight="1" spans="1:8">
      <c r="A8" s="63"/>
      <c r="B8" s="63"/>
      <c r="C8" s="63"/>
      <c r="D8" s="63"/>
      <c r="E8" s="64"/>
      <c r="F8" s="65"/>
      <c r="G8" s="66"/>
      <c r="H8" s="66"/>
    </row>
    <row r="9" ht="18" customHeight="1" spans="1:8">
      <c r="A9" s="64" t="s">
        <v>29</v>
      </c>
      <c r="B9" s="64"/>
      <c r="C9" s="64"/>
      <c r="D9" s="64"/>
      <c r="E9" s="64"/>
      <c r="F9" s="65"/>
      <c r="G9" s="66"/>
      <c r="H9" s="66"/>
    </row>
    <row r="10" customHeight="1" spans="1:1">
      <c r="A10" t="s">
        <v>361</v>
      </c>
    </row>
  </sheetData>
  <mergeCells count="10">
    <mergeCell ref="A2:H2"/>
    <mergeCell ref="A3:H3"/>
    <mergeCell ref="A4:H4"/>
    <mergeCell ref="F5:H5"/>
    <mergeCell ref="A9:E9"/>
    <mergeCell ref="A5:A6"/>
    <mergeCell ref="B5:B6"/>
    <mergeCell ref="C5:C6"/>
    <mergeCell ref="D5:D6"/>
    <mergeCell ref="E5:E6"/>
  </mergeCells>
  <pageMargins left="0.75" right="0.75" top="1" bottom="1" header="0.5" footer="0.5"/>
  <pageSetup paperSize="1" scale="71" fitToHeight="0" pageOrder="overThenDown"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2"/>
  <sheetViews>
    <sheetView showZeros="0" workbookViewId="0">
      <pane ySplit="1" topLeftCell="A2" activePane="bottomLeft" state="frozen"/>
      <selection/>
      <selection pane="bottomLeft" activeCell="A12" sqref="A12"/>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customHeight="1" spans="1:11">
      <c r="A1" s="1"/>
      <c r="B1" s="1"/>
      <c r="C1" s="1"/>
      <c r="D1" s="1"/>
      <c r="E1" s="1"/>
      <c r="F1" s="1"/>
      <c r="G1" s="1"/>
      <c r="H1" s="1"/>
      <c r="I1" s="1"/>
      <c r="J1" s="1"/>
      <c r="K1" s="1"/>
    </row>
    <row r="2" ht="13.5" customHeight="1" spans="1:11">
      <c r="A2" s="32" t="s">
        <v>405</v>
      </c>
      <c r="B2" s="32"/>
      <c r="C2" s="32"/>
      <c r="D2" s="33"/>
      <c r="E2" s="33"/>
      <c r="F2" s="33"/>
      <c r="G2" s="33"/>
      <c r="H2" s="32"/>
      <c r="I2" s="32"/>
      <c r="J2" s="32"/>
      <c r="K2" s="51"/>
    </row>
    <row r="3" ht="28.5" customHeight="1" spans="1:11">
      <c r="A3" s="34" t="s">
        <v>1</v>
      </c>
      <c r="B3" s="34"/>
      <c r="C3" s="34"/>
      <c r="D3" s="34"/>
      <c r="E3" s="34"/>
      <c r="F3" s="34"/>
      <c r="G3" s="34"/>
      <c r="H3" s="34"/>
      <c r="I3" s="34"/>
      <c r="J3" s="34"/>
      <c r="K3" s="34"/>
    </row>
    <row r="4" ht="13.5" customHeight="1" spans="1:11">
      <c r="A4" s="6" t="str">
        <f>"单位名称："&amp;"中共玉溪市委社会工作部"</f>
        <v>单位名称：中共玉溪市委社会工作部</v>
      </c>
      <c r="B4" s="7"/>
      <c r="C4" s="7"/>
      <c r="D4" s="7"/>
      <c r="E4" s="7"/>
      <c r="F4" s="7"/>
      <c r="G4" s="7"/>
      <c r="H4" s="8"/>
      <c r="I4" s="8"/>
      <c r="J4" s="8"/>
      <c r="K4" s="52" t="s">
        <v>2</v>
      </c>
    </row>
    <row r="5" ht="21.75" customHeight="1" spans="1:11">
      <c r="A5" s="35" t="s">
        <v>205</v>
      </c>
      <c r="B5" s="35" t="s">
        <v>119</v>
      </c>
      <c r="C5" s="35" t="s">
        <v>206</v>
      </c>
      <c r="D5" s="36" t="s">
        <v>120</v>
      </c>
      <c r="E5" s="36" t="s">
        <v>121</v>
      </c>
      <c r="F5" s="36" t="s">
        <v>122</v>
      </c>
      <c r="G5" s="36" t="s">
        <v>123</v>
      </c>
      <c r="H5" s="37" t="s">
        <v>29</v>
      </c>
      <c r="I5" s="53" t="s">
        <v>406</v>
      </c>
      <c r="J5" s="54"/>
      <c r="K5" s="55"/>
    </row>
    <row r="6" ht="21.75" customHeight="1" spans="1:11">
      <c r="A6" s="38"/>
      <c r="B6" s="38"/>
      <c r="C6" s="38"/>
      <c r="D6" s="39"/>
      <c r="E6" s="39"/>
      <c r="F6" s="39"/>
      <c r="G6" s="39"/>
      <c r="H6" s="40"/>
      <c r="I6" s="36" t="s">
        <v>32</v>
      </c>
      <c r="J6" s="36" t="s">
        <v>33</v>
      </c>
      <c r="K6" s="36" t="s">
        <v>34</v>
      </c>
    </row>
    <row r="7" ht="40.5" customHeight="1" spans="1:11">
      <c r="A7" s="41"/>
      <c r="B7" s="41"/>
      <c r="C7" s="41"/>
      <c r="D7" s="42"/>
      <c r="E7" s="42"/>
      <c r="F7" s="42"/>
      <c r="G7" s="42"/>
      <c r="H7" s="43"/>
      <c r="I7" s="42" t="s">
        <v>31</v>
      </c>
      <c r="J7" s="42"/>
      <c r="K7" s="42"/>
    </row>
    <row r="8" ht="15" customHeight="1" spans="1:11">
      <c r="A8" s="44">
        <v>1</v>
      </c>
      <c r="B8" s="44">
        <v>2</v>
      </c>
      <c r="C8" s="44">
        <v>3</v>
      </c>
      <c r="D8" s="44">
        <v>4</v>
      </c>
      <c r="E8" s="44">
        <v>5</v>
      </c>
      <c r="F8" s="44">
        <v>6</v>
      </c>
      <c r="G8" s="44">
        <v>7</v>
      </c>
      <c r="H8" s="44">
        <v>8</v>
      </c>
      <c r="I8" s="44">
        <v>9</v>
      </c>
      <c r="J8" s="56">
        <v>10</v>
      </c>
      <c r="K8" s="56">
        <v>11</v>
      </c>
    </row>
    <row r="9" ht="30.65" customHeight="1" spans="1:11">
      <c r="A9" s="45"/>
      <c r="B9" s="46"/>
      <c r="C9" s="45"/>
      <c r="D9" s="45"/>
      <c r="E9" s="45"/>
      <c r="F9" s="45"/>
      <c r="G9" s="45"/>
      <c r="H9" s="47"/>
      <c r="I9" s="47"/>
      <c r="J9" s="47"/>
      <c r="K9" s="47"/>
    </row>
    <row r="10" ht="30.65" customHeight="1" spans="1:11">
      <c r="A10" s="46"/>
      <c r="B10" s="46"/>
      <c r="C10" s="46"/>
      <c r="D10" s="46"/>
      <c r="E10" s="46"/>
      <c r="F10" s="46"/>
      <c r="G10" s="46"/>
      <c r="H10" s="47"/>
      <c r="I10" s="47"/>
      <c r="J10" s="47"/>
      <c r="K10" s="47"/>
    </row>
    <row r="11" ht="18.75" customHeight="1" spans="1:11">
      <c r="A11" s="48" t="s">
        <v>231</v>
      </c>
      <c r="B11" s="49"/>
      <c r="C11" s="49"/>
      <c r="D11" s="49"/>
      <c r="E11" s="49"/>
      <c r="F11" s="49"/>
      <c r="G11" s="50"/>
      <c r="H11" s="47"/>
      <c r="I11" s="47"/>
      <c r="J11" s="47"/>
      <c r="K11" s="47"/>
    </row>
    <row r="12" customHeight="1" spans="1:1">
      <c r="A12" t="s">
        <v>361</v>
      </c>
    </row>
  </sheetData>
  <mergeCells count="16">
    <mergeCell ref="A2:K2"/>
    <mergeCell ref="A3:K3"/>
    <mergeCell ref="A4:G4"/>
    <mergeCell ref="I5:K5"/>
    <mergeCell ref="A11:G11"/>
    <mergeCell ref="A5:A7"/>
    <mergeCell ref="B5:B7"/>
    <mergeCell ref="C5:C7"/>
    <mergeCell ref="D5:D7"/>
    <mergeCell ref="E5:E7"/>
    <mergeCell ref="F5:F7"/>
    <mergeCell ref="G5:G7"/>
    <mergeCell ref="H5:H7"/>
    <mergeCell ref="I6:I7"/>
    <mergeCell ref="J6:J7"/>
    <mergeCell ref="K6:K7"/>
  </mergeCells>
  <pageMargins left="0.75" right="0.75" top="1" bottom="1" header="0.5" footer="0.5"/>
  <pageSetup paperSize="9" scale="5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8"/>
  <sheetViews>
    <sheetView showZeros="0" workbookViewId="0">
      <pane ySplit="1" topLeftCell="A2" activePane="bottomLeft" state="frozen"/>
      <selection/>
      <selection pane="bottomLeft" activeCell="B16" sqref="B16"/>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customHeight="1" spans="1:7">
      <c r="A1" s="1"/>
      <c r="B1" s="1"/>
      <c r="C1" s="1"/>
      <c r="D1" s="1"/>
      <c r="E1" s="1"/>
      <c r="F1" s="1"/>
      <c r="G1" s="1"/>
    </row>
    <row r="2" ht="13.5" customHeight="1" spans="1:7">
      <c r="A2" s="2" t="s">
        <v>407</v>
      </c>
      <c r="B2" s="2"/>
      <c r="C2" s="2"/>
      <c r="D2" s="3"/>
      <c r="E2" s="2"/>
      <c r="F2" s="2"/>
      <c r="G2" s="4"/>
    </row>
    <row r="3" ht="27.75" customHeight="1" spans="1:7">
      <c r="A3" s="5" t="s">
        <v>1</v>
      </c>
      <c r="B3" s="5"/>
      <c r="C3" s="5"/>
      <c r="D3" s="5"/>
      <c r="E3" s="5"/>
      <c r="F3" s="5"/>
      <c r="G3" s="5"/>
    </row>
    <row r="4" ht="13.5" customHeight="1" spans="1:7">
      <c r="A4" s="6" t="str">
        <f>"单位名称："&amp;"中共玉溪市委社会工作部"</f>
        <v>单位名称：中共玉溪市委社会工作部</v>
      </c>
      <c r="B4" s="7"/>
      <c r="C4" s="7"/>
      <c r="D4" s="7"/>
      <c r="E4" s="8"/>
      <c r="F4" s="8"/>
      <c r="G4" s="9" t="s">
        <v>2</v>
      </c>
    </row>
    <row r="5" ht="21.75" customHeight="1" spans="1:7">
      <c r="A5" s="10" t="s">
        <v>206</v>
      </c>
      <c r="B5" s="10" t="s">
        <v>205</v>
      </c>
      <c r="C5" s="10" t="s">
        <v>119</v>
      </c>
      <c r="D5" s="11" t="s">
        <v>408</v>
      </c>
      <c r="E5" s="12" t="s">
        <v>32</v>
      </c>
      <c r="F5" s="13"/>
      <c r="G5" s="14"/>
    </row>
    <row r="6" ht="21.75" customHeight="1" spans="1:7">
      <c r="A6" s="15"/>
      <c r="B6" s="15"/>
      <c r="C6" s="15"/>
      <c r="D6" s="16"/>
      <c r="E6" s="17" t="s">
        <v>409</v>
      </c>
      <c r="F6" s="11" t="s">
        <v>410</v>
      </c>
      <c r="G6" s="11" t="s">
        <v>411</v>
      </c>
    </row>
    <row r="7" ht="40.5" customHeight="1" spans="1:7">
      <c r="A7" s="18"/>
      <c r="B7" s="18"/>
      <c r="C7" s="18"/>
      <c r="D7" s="19"/>
      <c r="E7" s="20"/>
      <c r="F7" s="19" t="s">
        <v>31</v>
      </c>
      <c r="G7" s="19"/>
    </row>
    <row r="8" ht="15" customHeight="1" spans="1:7">
      <c r="A8" s="21">
        <v>1</v>
      </c>
      <c r="B8" s="21">
        <v>2</v>
      </c>
      <c r="C8" s="21">
        <v>3</v>
      </c>
      <c r="D8" s="21">
        <v>4</v>
      </c>
      <c r="E8" s="21">
        <v>5</v>
      </c>
      <c r="F8" s="21">
        <v>6</v>
      </c>
      <c r="G8" s="21">
        <v>7</v>
      </c>
    </row>
    <row r="9" ht="21" customHeight="1" spans="1:7">
      <c r="A9" s="22" t="s">
        <v>63</v>
      </c>
      <c r="B9" s="23"/>
      <c r="C9" s="23"/>
      <c r="D9" s="24"/>
      <c r="E9" s="25">
        <v>1200000</v>
      </c>
      <c r="F9" s="25"/>
      <c r="G9" s="25"/>
    </row>
    <row r="10" ht="21" customHeight="1" spans="1:7">
      <c r="A10" s="26" t="s">
        <v>63</v>
      </c>
      <c r="B10" s="22"/>
      <c r="C10" s="22"/>
      <c r="D10" s="27"/>
      <c r="E10" s="25">
        <v>1200000</v>
      </c>
      <c r="F10" s="25"/>
      <c r="G10" s="25"/>
    </row>
    <row r="11" ht="21" customHeight="1" spans="1:7">
      <c r="A11" s="28"/>
      <c r="B11" s="22" t="s">
        <v>412</v>
      </c>
      <c r="C11" s="22" t="s">
        <v>218</v>
      </c>
      <c r="D11" s="27" t="s">
        <v>413</v>
      </c>
      <c r="E11" s="25">
        <v>110000</v>
      </c>
      <c r="F11" s="25"/>
      <c r="G11" s="25"/>
    </row>
    <row r="12" ht="21" customHeight="1" spans="1:7">
      <c r="A12" s="28"/>
      <c r="B12" s="22" t="s">
        <v>414</v>
      </c>
      <c r="C12" s="22" t="s">
        <v>210</v>
      </c>
      <c r="D12" s="27" t="s">
        <v>413</v>
      </c>
      <c r="E12" s="25">
        <v>20000</v>
      </c>
      <c r="F12" s="25"/>
      <c r="G12" s="25"/>
    </row>
    <row r="13" ht="21" customHeight="1" spans="1:7">
      <c r="A13" s="28"/>
      <c r="B13" s="22" t="s">
        <v>415</v>
      </c>
      <c r="C13" s="22" t="s">
        <v>228</v>
      </c>
      <c r="D13" s="27" t="s">
        <v>416</v>
      </c>
      <c r="E13" s="25">
        <v>303192</v>
      </c>
      <c r="F13" s="25"/>
      <c r="G13" s="25"/>
    </row>
    <row r="14" ht="21" customHeight="1" spans="1:7">
      <c r="A14" s="28"/>
      <c r="B14" s="22" t="s">
        <v>414</v>
      </c>
      <c r="C14" s="22" t="s">
        <v>221</v>
      </c>
      <c r="D14" s="27" t="s">
        <v>413</v>
      </c>
      <c r="E14" s="25">
        <v>535600</v>
      </c>
      <c r="F14" s="25"/>
      <c r="G14" s="25"/>
    </row>
    <row r="15" ht="21" customHeight="1" spans="1:7">
      <c r="A15" s="28"/>
      <c r="B15" s="22" t="s">
        <v>414</v>
      </c>
      <c r="C15" s="22" t="s">
        <v>224</v>
      </c>
      <c r="D15" s="27" t="s">
        <v>413</v>
      </c>
      <c r="E15" s="25">
        <v>80000</v>
      </c>
      <c r="F15" s="25"/>
      <c r="G15" s="25"/>
    </row>
    <row r="16" ht="21" customHeight="1" spans="1:7">
      <c r="A16" s="28"/>
      <c r="B16" s="22" t="s">
        <v>414</v>
      </c>
      <c r="C16" s="22" t="s">
        <v>214</v>
      </c>
      <c r="D16" s="27" t="s">
        <v>413</v>
      </c>
      <c r="E16" s="25">
        <v>90000</v>
      </c>
      <c r="F16" s="25"/>
      <c r="G16" s="25"/>
    </row>
    <row r="17" ht="21" customHeight="1" spans="1:7">
      <c r="A17" s="28"/>
      <c r="B17" s="22" t="s">
        <v>414</v>
      </c>
      <c r="C17" s="22" t="s">
        <v>226</v>
      </c>
      <c r="D17" s="27" t="s">
        <v>413</v>
      </c>
      <c r="E17" s="25">
        <v>61208</v>
      </c>
      <c r="F17" s="25"/>
      <c r="G17" s="25"/>
    </row>
    <row r="18" ht="21" customHeight="1" spans="1:7">
      <c r="A18" s="29" t="s">
        <v>29</v>
      </c>
      <c r="B18" s="30" t="s">
        <v>417</v>
      </c>
      <c r="C18" s="30"/>
      <c r="D18" s="31"/>
      <c r="E18" s="25">
        <v>1200000</v>
      </c>
      <c r="F18" s="25"/>
      <c r="G18" s="25"/>
    </row>
  </sheetData>
  <mergeCells count="12">
    <mergeCell ref="A2:G2"/>
    <mergeCell ref="A3:G3"/>
    <mergeCell ref="A4:D4"/>
    <mergeCell ref="E5:G5"/>
    <mergeCell ref="A18:D18"/>
    <mergeCell ref="A5:A7"/>
    <mergeCell ref="B5:B7"/>
    <mergeCell ref="C5:C7"/>
    <mergeCell ref="D5:D7"/>
    <mergeCell ref="E6:E7"/>
    <mergeCell ref="F6:F7"/>
    <mergeCell ref="G6:G7"/>
  </mergeCells>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周琨</cp:lastModifiedBy>
  <dcterms:created xsi:type="dcterms:W3CDTF">2025-02-20T01:47:00Z</dcterms:created>
  <dcterms:modified xsi:type="dcterms:W3CDTF">2025-02-21T06:40:08Z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7F56DCAD08B145AF9840580819A8B3C4_13</vt:lpwstr>
  </property>
  <property fmtid="{D5CDD505-2E9C-101B-9397-08002B2CF9AE}" pid="3" name="KSOProductBuildVer">
    <vt:lpwstr>2052-12.1.0.18276</vt:lpwstr>
  </property>
</Properties>
</file>