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<sst xmlns="http://schemas.openxmlformats.org/spreadsheetml/2006/main" count="964" uniqueCount="379">
  <si>
    <t>预算01-1表</t>
  </si>
  <si>
    <t>2025年财务收支预算总表部门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</si>
  <si>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</si>
  <si>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</si>
  <si>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</si>
  <si>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</si>
  <si>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</si>
  <si>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</si>
  <si>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</si>
  <si>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</si>
  <si>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</si>
  <si>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</si>
  <si>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</si>
  <si>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</si>
  <si>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</si>
  <si>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</si>
  <si>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</si>
  <si>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</si>
  <si>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</si>
  <si>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</si>
  <si>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</si>
  <si>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</si>
  <si>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</si>
  <si>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</si>
  <si>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收  入  总  计</t>
  </si>
  <si>
    <t>支 出 总 计</t>
  </si>
  <si>
    <t>预算01-2表</t>
  </si>
  <si>
    <t>2025年部门收入预算表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</si>
  <si>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</si>
  <si>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</si>
  <si>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</si>
  <si>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</si>
  <si>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</si>
  <si>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</si>
  <si>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</si>
  <si>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</si>
  <si>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</si>
  <si>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</si>
  <si>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</si>
  <si>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</si>
  <si>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</si>
  <si>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</si>
  <si>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</si>
  <si>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</si>
  <si>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</si>
  <si>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</si>
  <si>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</si>
  <si>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</si>
  <si>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</si>
  <si>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</si>
  <si>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</si>
  <si>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</si>
  <si>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</si>
  <si>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</si>
  <si>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</si>
  <si>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</si>
  <si>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</si>
  <si>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</si>
  <si>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</si>
  <si>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</si>
  <si>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</si>
  <si>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</si>
  <si>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</si>
  <si>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462002</t>
  </si>
  <si>
    <t>玉溪滇剧（国家非物质文化遗产）传承保护展演中心</t>
  </si>
  <si>
    <t>预算01-3表</t>
  </si>
  <si>
    <t>2025年部门支出预算表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</si>
  <si>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</si>
  <si>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</si>
  <si>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</si>
  <si>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</si>
  <si>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</si>
  <si>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</si>
  <si>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</si>
  <si>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</si>
  <si>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</si>
  <si>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</si>
  <si>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</si>
  <si>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207</t>
  </si>
  <si>
    <t>20701</t>
  </si>
  <si>
    <t>2070107</t>
  </si>
  <si>
    <t>208</t>
  </si>
  <si>
    <t>20805</t>
  </si>
  <si>
    <t>2080502</t>
  </si>
  <si>
    <t>2080505</t>
  </si>
  <si>
    <t>2080506</t>
  </si>
  <si>
    <t>20808</t>
  </si>
  <si>
    <t>2080801</t>
  </si>
  <si>
    <t>210</t>
  </si>
  <si>
    <t>21011</t>
  </si>
  <si>
    <t>2101101</t>
  </si>
  <si>
    <t>2101102</t>
  </si>
  <si>
    <t>2101103</t>
  </si>
  <si>
    <t>2101199</t>
  </si>
  <si>
    <t>221</t>
  </si>
  <si>
    <t>22102</t>
  </si>
  <si>
    <t>2210201</t>
  </si>
  <si>
    <t>2210203</t>
  </si>
  <si>
    <t>229</t>
  </si>
  <si>
    <t>22960</t>
  </si>
  <si>
    <t>2296099</t>
  </si>
  <si>
    <t>预算02-1表</t>
  </si>
  <si>
    <t>2025年部门财政拨款收支预算总表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</si>
  <si>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</si>
  <si>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</si>
  <si>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</si>
  <si>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</si>
  <si>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</si>
  <si>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</si>
  <si>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</si>
  <si>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</si>
  <si>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预算02-2表</t>
  </si>
  <si>
    <t>2025年一般公共预算支出预算表（按功能科目分类）</t>
  </si>
  <si>
    <t>部门预算支出功能分类科目</t>
  </si>
  <si>
    <t>人员经费</t>
  </si>
  <si>
    <t>公用经费</t>
  </si>
  <si>
    <t>预算03表</t>
  </si>
  <si>
    <t>2025年一般公共预算“三公”经费支出预算表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</si>
  <si>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</si>
  <si>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</si>
  <si>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</si>
  <si>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</si>
  <si>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</si>
  <si>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</si>
  <si>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</si>
  <si>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2025年部门基本支出预算表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</si>
  <si>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</si>
  <si>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</si>
  <si>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</si>
  <si>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</si>
  <si>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</si>
  <si>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</si>
  <si>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</si>
  <si>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</si>
  <si>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</si>
  <si>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</si>
  <si>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</si>
  <si>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</si>
  <si>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</si>
  <si>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</si>
  <si>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</si>
  <si>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</si>
  <si>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</si>
  <si>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</si>
  <si>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</si>
  <si>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</si>
  <si>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>530400241100002105843</t>
  </si>
  <si>
    <t>编外人员经费</t>
  </si>
  <si>
    <t>艺术表演团体</t>
  </si>
  <si>
    <t>30199</t>
  </si>
  <si>
    <t>其他工资福利支出</t>
  </si>
  <si>
    <t>530400241100002124823</t>
  </si>
  <si>
    <t>职业年金个人账户记实申报经费</t>
  </si>
  <si>
    <t>机关事业单位职业年金缴费支出</t>
  </si>
  <si>
    <t>30109</t>
  </si>
  <si>
    <t>职业年金缴费</t>
  </si>
  <si>
    <t>530400241100002358989</t>
  </si>
  <si>
    <t>工作业务经费</t>
  </si>
  <si>
    <t>30201</t>
  </si>
  <si>
    <t>办公费</t>
  </si>
  <si>
    <t>30227</t>
  </si>
  <si>
    <t>委托业务费</t>
  </si>
  <si>
    <t>530400241100002389281</t>
  </si>
  <si>
    <t>事业人员工资支出</t>
  </si>
  <si>
    <t>30101</t>
  </si>
  <si>
    <t>基本工资</t>
  </si>
  <si>
    <t>30102</t>
  </si>
  <si>
    <t>津贴补贴</t>
  </si>
  <si>
    <t>30107</t>
  </si>
  <si>
    <t>绩效工资</t>
  </si>
  <si>
    <t>购房补贴</t>
  </si>
  <si>
    <t>530400241100002389286</t>
  </si>
  <si>
    <t>工会经费</t>
  </si>
  <si>
    <t>30228</t>
  </si>
  <si>
    <t>530400241100002389303</t>
  </si>
  <si>
    <t>社会保障缴费</t>
  </si>
  <si>
    <t>30112</t>
  </si>
  <si>
    <t>其他社会保障缴费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</si>
  <si>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</si>
  <si>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</si>
  <si>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</si>
  <si>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</si>
  <si>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</si>
  <si>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</si>
  <si>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</si>
  <si>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</si>
  <si>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</si>
  <si>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其他行政事业单位医疗支出</t>
  </si>
  <si>
    <t>530400241100002389308</t>
  </si>
  <si>
    <t>住房公积金</t>
  </si>
  <si>
    <t>30113</t>
  </si>
  <si>
    <t>530400241100002389311</t>
  </si>
  <si>
    <t>对个人和家庭的补助</t>
  </si>
  <si>
    <t>事业单位离退休</t>
  </si>
  <si>
    <t>30305</t>
  </si>
  <si>
    <t>生活补助</t>
  </si>
  <si>
    <t>530400241100002438883</t>
  </si>
  <si>
    <t>一般公用经费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</si>
  <si>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</si>
  <si>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</si>
  <si>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</si>
  <si>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</si>
  <si>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</si>
  <si>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</si>
  <si>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</si>
  <si>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</si>
  <si>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30218</t>
  </si>
  <si>
    <t>专用材料费</t>
  </si>
  <si>
    <t>30229</t>
  </si>
  <si>
    <t>福利费</t>
  </si>
  <si>
    <t>30299</t>
  </si>
  <si>
    <t>其他商品和服务支出</t>
  </si>
  <si>
    <t>530400241100002438906</t>
  </si>
  <si>
    <t>公车购置及运维费</t>
  </si>
  <si>
    <t>30231</t>
  </si>
  <si>
    <t>公务用车运行维护费</t>
  </si>
  <si>
    <t>530400241100002438908</t>
  </si>
  <si>
    <t>30217</t>
  </si>
  <si>
    <t>530400241100002659219</t>
  </si>
  <si>
    <t>奖励性绩效工资（工资部分）经费</t>
  </si>
  <si>
    <t>530400241100002660001</t>
  </si>
  <si>
    <t>奖励性绩效工资（高于部分）经费</t>
  </si>
  <si>
    <t>530400251100003842969</t>
  </si>
  <si>
    <t>租赁费</t>
  </si>
  <si>
    <t>30214</t>
  </si>
  <si>
    <t>预算05-1表</t>
  </si>
  <si>
    <t>2025年部门项目支出预算表</t>
  </si>
  <si>
    <t>项目分类</t>
  </si>
  <si>
    <t>项目单位</t>
  </si>
  <si>
    <t>本年拨款</t>
  </si>
  <si>
    <t>单位资金</t>
  </si>
  <si>
    <t>其中：本次下达</t>
  </si>
  <si>
    <t>滇剧剧目发展专项经费</t>
  </si>
  <si>
    <t>事业发展类</t>
  </si>
  <si>
    <t>530400241100002095965</t>
  </si>
  <si>
    <t>30226</t>
  </si>
  <si>
    <t>劳务费</t>
  </si>
  <si>
    <t>遗属人员生活补助经费</t>
  </si>
  <si>
    <t>民生类</t>
  </si>
  <si>
    <t>530400241100002106004</t>
  </si>
  <si>
    <t>死亡抚恤</t>
  </si>
  <si>
    <t>云南省艺术基金项目《一湖春水》巡演经费</t>
  </si>
  <si>
    <t>530400241100002981125</t>
  </si>
  <si>
    <t>传习基地修缮建设项目经费</t>
  </si>
  <si>
    <t>530400241100003324980</t>
  </si>
  <si>
    <t>用于其他社会公益事业的彩票公益金支出</t>
  </si>
  <si>
    <t>30213</t>
  </si>
  <si>
    <t>维修（护）费</t>
  </si>
  <si>
    <t>国家艺术基金舞台艺术创作资助项目经费</t>
  </si>
  <si>
    <t>530400251100003571792</t>
  </si>
  <si>
    <t>创建文明城市活动专项经费</t>
  </si>
  <si>
    <t>530400251100003790757</t>
  </si>
  <si>
    <t>合  计</t>
  </si>
  <si>
    <t>预算05-2表</t>
  </si>
  <si>
    <t>2025年部门项目支出绩效目标表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</si>
  <si>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</si>
  <si>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</si>
  <si>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</si>
  <si>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</si>
  <si>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</si>
  <si>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</si>
  <si>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</si>
  <si>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</si>
  <si>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</si>
  <si>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</si>
  <si>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2025年度遗属生活补助，补助人员2名</t>
  </si>
  <si>
    <t>产出指标</t>
  </si>
  <si>
    <t>数量指标</t>
  </si>
  <si>
    <t>获补对象数</t>
  </si>
  <si>
    <t>=</t>
  </si>
  <si>
    <t>人(人次、家)</t>
  </si>
  <si>
    <t>定量指标</t>
  </si>
  <si>
    <t>反映获补助人员、企业的数量情况，也适用补贴、资助等形式的补助。</t>
  </si>
  <si>
    <t>质量指标</t>
  </si>
  <si>
    <t>获补对象准确率</t>
  </si>
  <si>
    <t>100</t>
  </si>
  <si>
    <t>%</t>
  </si>
  <si>
    <t>反映获补助对象认定的准确性情况。
获补对象准确率=抽检符合标准的补助对象数/抽检实际补助对象数*100%</t>
  </si>
  <si>
    <t>时效指标</t>
  </si>
  <si>
    <t>发放及时率</t>
  </si>
  <si>
    <t>反映发放单位及时发放补助资金的情况。
发放及时率=在时限内发放资金/应发放资金*100%</t>
  </si>
  <si>
    <t>效益指标</t>
  </si>
  <si>
    <t>社会效益</t>
  </si>
  <si>
    <t>政策知晓率</t>
  </si>
  <si>
    <t>&gt;=</t>
  </si>
  <si>
    <t>90</t>
  </si>
  <si>
    <t>反映补助政策的宣传效果情况。
政策知晓率=调查中补助政策知晓人数/调查总人数*100%</t>
  </si>
  <si>
    <t>满意度指标</t>
  </si>
  <si>
    <t>服务对象满意度</t>
  </si>
  <si>
    <t>受益对象满意度</t>
  </si>
  <si>
    <t>反映获补助受益对象的满意程度。</t>
  </si>
  <si>
    <t>严格按照国家艺术基金要求，力求打造出一台思想精深、艺术精湛、制作精良的新时代优秀作品，完成好统筹、排练、宣传、演出、结项等工作，取得良好的社会效益。完成国家艺术基金要求不少于10场演出，观众达到2万元人次。</t>
  </si>
  <si>
    <t>举办公益演出的场次</t>
  </si>
  <si>
    <t>场</t>
  </si>
  <si>
    <t>反映年度举办公益演出的场次情况。</t>
  </si>
  <si>
    <t xml:space="preserve">创艺类演出节目占比 </t>
  </si>
  <si>
    <t>创艺类演出节目占比=创艺类演出节目数量/节目总数量*100%</t>
  </si>
  <si>
    <t>工作完成及时率</t>
  </si>
  <si>
    <t>万人次</t>
  </si>
  <si>
    <t>反映观看节目的观众人次情况。</t>
  </si>
  <si>
    <t>社会宣传报道次数</t>
  </si>
  <si>
    <t>次</t>
  </si>
  <si>
    <t>举办的公益演出活动被媒体宣传报道的次数，反映其引领示范作用的体现情况。</t>
  </si>
  <si>
    <t>观众满意度</t>
  </si>
  <si>
    <t xml:space="preserve">观众观看演出满意度 </t>
  </si>
  <si>
    <t>通过宣传文化部门加大政府购买服务力度，支持戏曲人传承发展、推动戏曲进校园、进乡村及三下乡演出，发挥玉溪滇剧（国家非物质文化遗产）传承保护展演中心作为公益性文化机构的宣传、教育职能，有利于社会主义核心价值观念的宣传推广。</t>
  </si>
  <si>
    <t>观众人次</t>
  </si>
  <si>
    <t>4000</t>
  </si>
  <si>
    <t>人次</t>
  </si>
  <si>
    <t>反映创文公益演出的观众观看演出情况。</t>
  </si>
  <si>
    <t>演出完成率</t>
  </si>
  <si>
    <t>宣传报道次数</t>
  </si>
  <si>
    <t>反映受益对象的满意程度。</t>
  </si>
  <si>
    <t>预算06表</t>
  </si>
  <si>
    <t>2025年部门政府性基金预算支出预算表</t>
  </si>
  <si>
    <t>单位:元</t>
  </si>
  <si>
    <t>政府性基金预算支出</t>
  </si>
  <si>
    <t>彩票公益金安排的支出</t>
  </si>
  <si>
    <t>预算07表</t>
  </si>
  <si>
    <t>2025年部门政府采购预算表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</si>
  <si>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</si>
  <si>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</si>
  <si>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</si>
  <si>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</si>
  <si>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</si>
  <si>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</si>
  <si>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</si>
  <si>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</si>
  <si>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</si>
  <si>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</si>
  <si>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公务用车维修</t>
  </si>
  <si>
    <t>年</t>
  </si>
  <si>
    <t>公务用车加油采购</t>
  </si>
  <si>
    <t>公务用车保险采购</t>
  </si>
  <si>
    <t>复印纸</t>
  </si>
  <si>
    <t>批</t>
  </si>
  <si>
    <t>预算08表</t>
  </si>
  <si>
    <t>2025年部门政府购买服务预算表</t>
  </si>
  <si>
    <t>政府购买服务项目</t>
  </si>
  <si>
    <t>政府购买服务目录</t>
  </si>
  <si>
    <t>预算09-1表</t>
  </si>
  <si>
    <t>2025年市对下转移支付预算表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</si>
  <si>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</si>
  <si>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</si>
  <si>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</si>
  <si>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</si>
  <si>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</si>
  <si>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</si>
  <si>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</si>
  <si>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</si>
  <si>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</si>
  <si>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</si>
  <si>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</si>
  <si>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</si>
  <si>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</si>
  <si>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预算09-2表</t>
  </si>
  <si>
    <t>2025年市对下转移支付绩效目标表</t>
  </si>
  <si>
    <t>预算10表</t>
  </si>
  <si>
    <t>2025年新增资产配置表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</si>
  <si>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</si>
  <si>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</si>
  <si>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</si>
  <si>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</si>
  <si>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</si>
  <si>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</si>
  <si>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</si>
  <si>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</si>
  <si>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2025年上级补助项目支出预算表</t>
  </si>
  <si>
    <t>上级补助</t>
  </si>
  <si>
    <t>预算12表</t>
  </si>
  <si>
    <t>2025年部门项目支出中期规划预算表</t>
  </si>
  <si>
    <t>项目级次</t>
  </si>
  <si>
    <t>2025年</t>
  </si>
  <si>
    <t>2026年</t>
  </si>
  <si>
    <t>2027年</t>
  </si>
  <si>
    <t>312 民生类</t>
  </si>
  <si>
    <t>本级</t>
  </si>
  <si>
    <t>313 事业发展类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</si>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</sst>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/mm/dd"/>
    <numFmt numFmtId="179" formatCode="yyyy/mm/dd\ hh:mm:ss"/>
    <numFmt numFmtId="180" formatCode="#,##0;\-#,##0;;@"/>
  </numFmts>
  <fonts count="41">
    <font>
      <sz val="11"/>
      <color rgb="FF000000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.75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" borderId="1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7" applyNumberFormat="0" applyAlignment="0" applyProtection="0">
      <alignment vertical="center"/>
    </xf>
    <xf numFmtId="0" fontId="31" fillId="4" borderId="18" applyNumberFormat="0" applyAlignment="0" applyProtection="0">
      <alignment vertical="center"/>
    </xf>
    <xf numFmtId="0" fontId="32" fillId="4" borderId="17" applyNumberFormat="0" applyAlignment="0" applyProtection="0">
      <alignment vertical="center"/>
    </xf>
    <xf numFmtId="0" fontId="33" fillId="5" borderId="19" applyNumberFormat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176" fontId="11" fillId="0" borderId="7">
      <alignment horizontal="right" vertical="center"/>
    </xf>
    <xf numFmtId="49" fontId="11" fillId="0" borderId="7">
      <alignment horizontal="left" vertical="center" wrapText="1"/>
    </xf>
    <xf numFmtId="176" fontId="11" fillId="0" borderId="7">
      <alignment horizontal="right" vertical="center"/>
    </xf>
    <xf numFmtId="177" fontId="11" fillId="0" borderId="7">
      <alignment horizontal="right" vertical="center"/>
    </xf>
    <xf numFmtId="178" fontId="11" fillId="0" borderId="7">
      <alignment horizontal="right" vertical="center"/>
    </xf>
    <xf numFmtId="179" fontId="11" fillId="0" borderId="7">
      <alignment horizontal="right" vertical="center"/>
    </xf>
    <xf numFmtId="10" fontId="11" fillId="0" borderId="7">
      <alignment horizontal="right" vertical="center"/>
    </xf>
    <xf numFmtId="180" fontId="11" fillId="0" borderId="7">
      <alignment horizontal="right" vertical="center"/>
    </xf>
  </cellStyleXfs>
  <cellXfs count="167">
    <xf numFmtId="0" fontId="0" fillId="0" borderId="0" xfId="0" applyFont="1">
      <alignment vertical="top"/>
    </xf>
    <xf numFmtId="0" fontId="1" fillId="0" borderId="0" xfId="0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5" fillId="0" borderId="0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49" fontId="6" fillId="0" borderId="7" xfId="50" applyNumberFormat="1" applyFont="1" applyBorder="1">
      <alignment horizontal="left" vertical="center" wrapText="1"/>
    </xf>
    <xf numFmtId="176" fontId="7" fillId="0" borderId="7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7" fillId="0" borderId="7" xfId="50" applyNumberFormat="1" applyFont="1" applyBorder="1">
      <alignment horizontal="left" vertic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  <protection locked="0"/>
    </xf>
    <xf numFmtId="176" fontId="7" fillId="0" borderId="7" xfId="0" applyNumberFormat="1" applyFont="1" applyBorder="1" applyAlignment="1">
      <alignment horizontal="right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0" xfId="0" applyFont="1" applyBorder="1" applyAlignment="1" applyProtection="1">
      <alignment horizontal="right" vertical="center"/>
      <protection locked="0"/>
    </xf>
    <xf numFmtId="0" fontId="10" fillId="0" borderId="0" xfId="0" applyFont="1" applyBorder="1" applyAlignment="1" applyProtection="1">
      <alignment horizontal="right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49" fontId="11" fillId="0" borderId="0" xfId="50" applyNumberFormat="1" applyFont="1" applyBorder="1" applyAlignment="1">
      <alignment horizontal="right" vertical="center" wrapText="1"/>
    </xf>
    <xf numFmtId="49" fontId="12" fillId="0" borderId="0" xfId="50" applyNumberFormat="1" applyFont="1" applyBorder="1" applyAlignment="1">
      <alignment horizontal="center" vertical="center" wrapText="1"/>
    </xf>
    <xf numFmtId="49" fontId="11" fillId="0" borderId="0" xfId="50" applyNumberFormat="1" applyFont="1" applyBorder="1">
      <alignment horizontal="left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180" fontId="11" fillId="0" borderId="7" xfId="0" applyNumberFormat="1" applyFont="1" applyBorder="1" applyAlignment="1">
      <alignment horizontal="right" vertical="center" wrapText="1"/>
    </xf>
    <xf numFmtId="176" fontId="11" fillId="0" borderId="7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0" fontId="9" fillId="0" borderId="8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0" xfId="0" applyFont="1" applyBorder="1" applyAlignment="1">
      <alignment horizontal="right" vertical="center" wrapText="1"/>
    </xf>
    <xf numFmtId="0" fontId="18" fillId="0" borderId="0" xfId="0" applyFont="1" applyBorder="1" applyAlignment="1" applyProtection="1">
      <alignment horizontal="right" vertical="center" wrapText="1"/>
      <protection locked="0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8" fillId="0" borderId="0" xfId="0" applyFont="1" applyBorder="1" applyAlignment="1" applyProtection="1">
      <alignment horizontal="right" vertical="center"/>
      <protection locked="0"/>
    </xf>
    <xf numFmtId="0" fontId="18" fillId="0" borderId="0" xfId="0" applyFont="1" applyBorder="1" applyAlignment="1">
      <alignment horizontal="righ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right" wrapText="1"/>
      <protection locked="0"/>
    </xf>
    <xf numFmtId="0" fontId="3" fillId="0" borderId="0" xfId="0" applyFont="1" applyBorder="1" applyAlignment="1">
      <alignment horizontal="right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180" fontId="7" fillId="0" borderId="7" xfId="56" applyNumberFormat="1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right"/>
    </xf>
    <xf numFmtId="0" fontId="9" fillId="0" borderId="4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10" fillId="0" borderId="0" xfId="0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/>
    </xf>
    <xf numFmtId="176" fontId="7" fillId="0" borderId="7" xfId="51" applyNumberFormat="1" applyFont="1" applyBorder="1">
      <alignment horizontal="right" vertical="center"/>
    </xf>
    <xf numFmtId="0" fontId="3" fillId="0" borderId="7" xfId="0" applyFont="1" applyBorder="1" applyAlignment="1">
      <alignment horizontal="left" vertical="center" wrapText="1" indent="2"/>
    </xf>
    <xf numFmtId="0" fontId="3" fillId="0" borderId="7" xfId="0" applyFont="1" applyBorder="1" applyAlignment="1">
      <alignment horizontal="left" vertical="center" wrapText="1" indent="4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right" vertical="center"/>
      <protection locked="0"/>
    </xf>
    <xf numFmtId="49" fontId="10" fillId="0" borderId="0" xfId="0" applyNumberFormat="1" applyFont="1" applyBorder="1" applyAlignment="1"/>
    <xf numFmtId="0" fontId="7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Border="1">
      <alignment vertical="top"/>
    </xf>
    <xf numFmtId="49" fontId="11" fillId="0" borderId="7" xfId="50" applyNumberFormat="1" applyFont="1" applyBorder="1" applyAlignment="1">
      <alignment horizontal="right" vertical="center" wrapText="1"/>
    </xf>
    <xf numFmtId="49" fontId="12" fillId="0" borderId="7" xfId="50" applyNumberFormat="1" applyFont="1" applyBorder="1" applyAlignment="1">
      <alignment horizontal="center" vertical="center" wrapText="1"/>
    </xf>
    <xf numFmtId="49" fontId="11" fillId="0" borderId="7" xfId="50" applyNumberFormat="1" applyFont="1" applyBorder="1">
      <alignment horizontal="left" vertical="center" wrapText="1"/>
    </xf>
    <xf numFmtId="49" fontId="13" fillId="0" borderId="7" xfId="50" applyNumberFormat="1" applyFont="1" applyBorder="1" applyAlignment="1">
      <alignment horizontal="center" vertical="center" wrapText="1"/>
    </xf>
    <xf numFmtId="49" fontId="11" fillId="0" borderId="7" xfId="50" applyNumberFormat="1" applyFont="1" applyBorder="1" applyAlignment="1">
      <alignment horizontal="center" vertical="center" wrapText="1"/>
    </xf>
    <xf numFmtId="176" fontId="11" fillId="0" borderId="7" xfId="50" applyNumberFormat="1" applyFont="1" applyBorder="1" applyAlignment="1">
      <alignment horizontal="right" vertical="center" wrapText="1"/>
    </xf>
    <xf numFmtId="180" fontId="11" fillId="0" borderId="7" xfId="56" applyNumberFormat="1" applyFont="1" applyBorder="1" applyAlignment="1">
      <alignment horizontal="center" vertical="center" wrapText="1"/>
    </xf>
    <xf numFmtId="49" fontId="20" fillId="0" borderId="7" xfId="50" applyNumberFormat="1" applyFont="1" applyBorder="1" applyAlignment="1">
      <alignment horizontal="right" vertical="center" wrapText="1"/>
    </xf>
    <xf numFmtId="49" fontId="11" fillId="0" borderId="10" xfId="50" applyNumberFormat="1" applyFont="1" applyBorder="1" applyAlignment="1">
      <alignment horizontal="right" vertical="center" wrapText="1"/>
    </xf>
    <xf numFmtId="49" fontId="11" fillId="0" borderId="7" xfId="50" applyNumberFormat="1" applyFont="1" applyBorder="1" applyAlignment="1">
      <alignment horizontal="left" vertical="center" wrapText="1" indent="2"/>
    </xf>
    <xf numFmtId="49" fontId="11" fillId="0" borderId="7" xfId="50" applyNumberFormat="1" applyFont="1" applyBorder="1" applyAlignment="1">
      <alignment horizontal="left" vertical="center" wrapText="1" indent="4"/>
    </xf>
    <xf numFmtId="49" fontId="21" fillId="0" borderId="7" xfId="0" applyNumberFormat="1" applyFont="1" applyBorder="1" applyAlignment="1">
      <alignment horizontal="righ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21" fillId="0" borderId="7" xfId="50" applyNumberFormat="1" applyFont="1" applyBorder="1">
      <alignment horizontal="left" vertical="center" wrapText="1"/>
    </xf>
    <xf numFmtId="176" fontId="11" fillId="0" borderId="7" xfId="0" applyNumberFormat="1" applyFont="1" applyBorder="1" applyAlignment="1">
      <alignment horizontal="right" vertical="center"/>
    </xf>
    <xf numFmtId="176" fontId="21" fillId="0" borderId="7" xfId="0" applyNumberFormat="1" applyFont="1" applyBorder="1" applyAlignment="1">
      <alignment horizontal="left" vertical="center"/>
    </xf>
    <xf numFmtId="176" fontId="11" fillId="0" borderId="7" xfId="51" applyNumberFormat="1" applyFont="1" applyBorder="1">
      <alignment horizontal="right" vertical="center"/>
    </xf>
    <xf numFmtId="176" fontId="11" fillId="0" borderId="7" xfId="0" applyNumberFormat="1" applyFont="1" applyBorder="1" applyAlignment="1">
      <alignment horizontal="left" vertical="center"/>
    </xf>
    <xf numFmtId="49" fontId="21" fillId="0" borderId="7" xfId="0" applyNumberFormat="1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0"/>
  <sheetViews>
    <sheetView showZeros="0" tabSelected="1" workbookViewId="0">
      <selection activeCell="A1" sqref="A1:D1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8" t="s">
        <v>0</v>
      </c>
      <c r="B1" s="159"/>
      <c r="C1" s="159"/>
      <c r="D1" s="159"/>
    </row>
    <row r="2" ht="28.5" customHeight="1" spans="1:4">
      <c r="A2" s="160" t="s">
        <v>1</v>
      </c>
      <c r="B2" s="160"/>
      <c r="C2" s="160"/>
      <c r="D2" s="160"/>
    </row>
    <row r="3" ht="18.75" customHeight="1" spans="1:4">
      <c r="A3" s="150" t="str">
        <f>"单位名称："&amp;"玉溪滇剧（国家非物质文化遗产）传承保护展演中心"</f>
        <v>单位名称：玉溪滇剧（国家非物质文化遗产）传承保护展演中心</v>
      </c>
      <c r="B3" s="150"/>
      <c r="C3" s="150"/>
      <c r="D3" s="148" t="s">
        <v>2</v>
      </c>
    </row>
    <row r="4" ht="18.75" customHeight="1" spans="1:4">
      <c r="A4" s="151" t="s">
        <v>3</v>
      </c>
      <c r="B4" s="151"/>
      <c r="C4" s="151" t="s">
        <v>4</v>
      </c>
      <c r="D4" s="151"/>
    </row>
    <row r="5" ht="18.75" customHeight="1" spans="1:4">
      <c r="A5" s="151" t="s">
        <v>5</v>
      </c>
      <c r="B5" s="151" t="s">
        <v>6</v>
      </c>
      <c r="C5" s="151" t="s">
        <v>7</v>
      </c>
      <c r="D5" s="151" t="s">
        <v>6</v>
      </c>
    </row>
    <row r="6" ht="18.75" customHeight="1" spans="1:4">
      <c r="A6" s="150" t="s">
        <v>8</v>
      </c>
      <c r="B6" s="164">
        <v>15672064.03</v>
      </c>
      <c r="C6" s="165" t="str">
        <f>"一"&amp;"、"&amp;"文化旅游体育与传媒支出"</f>
        <v>一、文化旅游体育与传媒支出</v>
      </c>
      <c r="D6" s="164">
        <v>16478715.98</v>
      </c>
    </row>
    <row r="7" ht="18.75" customHeight="1" spans="1:4">
      <c r="A7" s="150" t="s">
        <v>9</v>
      </c>
      <c r="B7" s="164"/>
      <c r="C7" s="165" t="str">
        <f>"二"&amp;"、"&amp;"社会保障和就业支出"</f>
        <v>二、社会保障和就业支出</v>
      </c>
      <c r="D7" s="164">
        <v>2563242.46</v>
      </c>
    </row>
    <row r="8" ht="18.75" customHeight="1" spans="1:4">
      <c r="A8" s="150" t="s">
        <v>10</v>
      </c>
      <c r="B8" s="164"/>
      <c r="C8" s="165" t="str">
        <f>"三"&amp;"、"&amp;"卫生健康支出"</f>
        <v>三、卫生健康支出</v>
      </c>
      <c r="D8" s="164">
        <v>1100883.6</v>
      </c>
    </row>
    <row r="9" ht="18.75" customHeight="1" spans="1:4">
      <c r="A9" s="150" t="s">
        <v>11</v>
      </c>
      <c r="B9" s="164"/>
      <c r="C9" s="165" t="str">
        <f>"四"&amp;"、"&amp;"住房保障支出"</f>
        <v>四、住房保障支出</v>
      </c>
      <c r="D9" s="164">
        <v>1175184</v>
      </c>
    </row>
    <row r="10" ht="18.75" customHeight="1" spans="1:4">
      <c r="A10" s="150" t="s">
        <v>12</v>
      </c>
      <c r="B10" s="164">
        <v>2500000</v>
      </c>
      <c r="C10" s="165" t="str">
        <f>"二"&amp;"、"&amp;"其他支出"</f>
        <v>二、其他支出</v>
      </c>
      <c r="D10" s="164">
        <v>2450000</v>
      </c>
    </row>
    <row r="11" ht="18.75" customHeight="1" spans="1:4">
      <c r="A11" s="150" t="s">
        <v>13</v>
      </c>
      <c r="B11" s="164"/>
      <c r="C11" s="150"/>
      <c r="D11" s="150"/>
    </row>
    <row r="12" ht="18.75" customHeight="1" spans="1:4">
      <c r="A12" s="150" t="s">
        <v>14</v>
      </c>
      <c r="B12" s="164"/>
      <c r="C12" s="150"/>
      <c r="D12" s="150"/>
    </row>
    <row r="13" ht="18.75" customHeight="1" spans="1:4">
      <c r="A13" s="150" t="s">
        <v>15</v>
      </c>
      <c r="B13" s="164"/>
      <c r="C13" s="150"/>
      <c r="D13" s="150"/>
    </row>
    <row r="14" ht="18.75" customHeight="1" spans="1:4">
      <c r="A14" s="150" t="s">
        <v>16</v>
      </c>
      <c r="B14" s="164"/>
      <c r="C14" s="150"/>
      <c r="D14" s="150"/>
    </row>
    <row r="15" ht="18.75" customHeight="1" spans="1:4">
      <c r="A15" s="150" t="s">
        <v>17</v>
      </c>
      <c r="B15" s="164">
        <v>2500000</v>
      </c>
      <c r="C15" s="150"/>
      <c r="D15" s="150"/>
    </row>
    <row r="16" ht="18.75" customHeight="1" spans="1:4">
      <c r="A16" s="166" t="s">
        <v>18</v>
      </c>
      <c r="B16" s="164">
        <v>18172064.03</v>
      </c>
      <c r="C16" s="166" t="s">
        <v>19</v>
      </c>
      <c r="D16" s="164">
        <v>23768026.04</v>
      </c>
    </row>
    <row r="17" ht="18.75" customHeight="1" spans="1:4">
      <c r="A17" s="161" t="s">
        <v>20</v>
      </c>
      <c r="B17" s="150"/>
      <c r="C17" s="161" t="s">
        <v>21</v>
      </c>
      <c r="D17" s="150"/>
    </row>
    <row r="18" ht="18.75" customHeight="1" spans="1:4">
      <c r="A18" s="60" t="s">
        <v>22</v>
      </c>
      <c r="B18" s="164">
        <v>3315962.01</v>
      </c>
      <c r="C18" s="60" t="s">
        <v>22</v>
      </c>
      <c r="D18" s="164"/>
    </row>
    <row r="19" ht="18.75" customHeight="1" spans="1:4">
      <c r="A19" s="60" t="s">
        <v>23</v>
      </c>
      <c r="B19" s="164">
        <v>2280000</v>
      </c>
      <c r="C19" s="60" t="s">
        <v>23</v>
      </c>
      <c r="D19" s="164"/>
    </row>
    <row r="20" ht="18.75" customHeight="1" spans="1:4">
      <c r="A20" s="166" t="s">
        <v>24</v>
      </c>
      <c r="B20" s="164">
        <v>23768026.04</v>
      </c>
      <c r="C20" s="166" t="s">
        <v>25</v>
      </c>
      <c r="D20" s="164">
        <v>23768026.04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workbookViewId="0">
      <selection activeCell="A1" sqref="A1:S1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3" width="16.2833333333333" customWidth="1"/>
    <col min="4" max="4" width="16.4166666666667" customWidth="1"/>
    <col min="5" max="6" width="16.2833333333333" customWidth="1"/>
    <col min="7" max="11" width="16.4166666666667" customWidth="1"/>
    <col min="12" max="18" width="16.2833333333333" customWidth="1"/>
    <col min="19" max="19" width="16.4166666666667" customWidth="1"/>
  </cols>
  <sheetData>
    <row r="1" customHeight="1" spans="1:19">
      <c r="A1" s="155" t="s">
        <v>26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</row>
    <row r="2" ht="28.5" customHeight="1" spans="1:19">
      <c r="A2" s="149" t="s">
        <v>27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</row>
    <row r="3" ht="20.25" customHeight="1" spans="1:19">
      <c r="A3" s="150" t="str">
        <f>"单位名称："&amp;"玉溪滇剧（国家非物质文化遗产）传承保护展演中心"</f>
        <v>单位名称：玉溪滇剧（国家非物质文化遗产）传承保护展演中心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6"/>
      <c r="M3" s="156"/>
      <c r="N3" s="156"/>
      <c r="O3" s="156"/>
      <c r="P3" s="156"/>
      <c r="Q3" s="156"/>
      <c r="R3" s="156"/>
      <c r="S3" s="156" t="s">
        <v>2</v>
      </c>
    </row>
    <row r="4" ht="27" customHeight="1" spans="1:19">
      <c r="A4" s="151" t="s">
        <v>28</v>
      </c>
      <c r="B4" s="151" t="s">
        <v>29</v>
      </c>
      <c r="C4" s="151" t="s">
        <v>30</v>
      </c>
      <c r="D4" s="151" t="s">
        <v>31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 t="s">
        <v>20</v>
      </c>
      <c r="P4" s="151"/>
      <c r="Q4" s="151"/>
      <c r="R4" s="151"/>
      <c r="S4" s="151"/>
    </row>
    <row r="5" ht="27" customHeight="1" spans="1:19">
      <c r="A5" s="151"/>
      <c r="B5" s="151"/>
      <c r="C5" s="151"/>
      <c r="D5" s="151" t="s">
        <v>32</v>
      </c>
      <c r="E5" s="151" t="s">
        <v>33</v>
      </c>
      <c r="F5" s="151" t="s">
        <v>34</v>
      </c>
      <c r="G5" s="151" t="s">
        <v>35</v>
      </c>
      <c r="H5" s="151" t="s">
        <v>36</v>
      </c>
      <c r="I5" s="151" t="s">
        <v>37</v>
      </c>
      <c r="J5" s="151"/>
      <c r="K5" s="151"/>
      <c r="L5" s="151"/>
      <c r="M5" s="151"/>
      <c r="N5" s="151"/>
      <c r="O5" s="151" t="s">
        <v>32</v>
      </c>
      <c r="P5" s="151" t="s">
        <v>33</v>
      </c>
      <c r="Q5" s="151" t="s">
        <v>34</v>
      </c>
      <c r="R5" s="151" t="s">
        <v>35</v>
      </c>
      <c r="S5" s="151" t="s">
        <v>38</v>
      </c>
    </row>
    <row r="6" ht="27" customHeight="1" spans="1:19">
      <c r="A6" s="151"/>
      <c r="B6" s="151"/>
      <c r="C6" s="151"/>
      <c r="D6" s="151"/>
      <c r="E6" s="151"/>
      <c r="F6" s="151"/>
      <c r="G6" s="151"/>
      <c r="H6" s="151"/>
      <c r="I6" s="151" t="s">
        <v>32</v>
      </c>
      <c r="J6" s="151" t="s">
        <v>39</v>
      </c>
      <c r="K6" s="151" t="s">
        <v>40</v>
      </c>
      <c r="L6" s="151" t="s">
        <v>41</v>
      </c>
      <c r="M6" s="151" t="s">
        <v>42</v>
      </c>
      <c r="N6" s="151" t="s">
        <v>43</v>
      </c>
      <c r="O6" s="151"/>
      <c r="P6" s="151"/>
      <c r="Q6" s="151"/>
      <c r="R6" s="151"/>
      <c r="S6" s="151"/>
    </row>
    <row r="7" ht="20.25" customHeight="1" spans="1:19">
      <c r="A7" s="154" t="s">
        <v>44</v>
      </c>
      <c r="B7" s="154" t="s">
        <v>45</v>
      </c>
      <c r="C7" s="154" t="s">
        <v>46</v>
      </c>
      <c r="D7" s="154" t="s">
        <v>47</v>
      </c>
      <c r="E7" s="154" t="s">
        <v>48</v>
      </c>
      <c r="F7" s="154" t="s">
        <v>49</v>
      </c>
      <c r="G7" s="154" t="s">
        <v>50</v>
      </c>
      <c r="H7" s="154" t="s">
        <v>51</v>
      </c>
      <c r="I7" s="154" t="s">
        <v>52</v>
      </c>
      <c r="J7" s="154" t="s">
        <v>53</v>
      </c>
      <c r="K7" s="154" t="s">
        <v>54</v>
      </c>
      <c r="L7" s="154" t="s">
        <v>55</v>
      </c>
      <c r="M7" s="154" t="s">
        <v>56</v>
      </c>
      <c r="N7" s="154" t="s">
        <v>57</v>
      </c>
      <c r="O7" s="154" t="s">
        <v>58</v>
      </c>
      <c r="P7" s="154" t="s">
        <v>59</v>
      </c>
      <c r="Q7" s="154" t="s">
        <v>60</v>
      </c>
      <c r="R7" s="154" t="s">
        <v>61</v>
      </c>
      <c r="S7" s="154" t="s">
        <v>62</v>
      </c>
    </row>
    <row r="8" ht="20.25" customHeight="1" spans="1:19">
      <c r="A8" s="150" t="s">
        <v>63</v>
      </c>
      <c r="B8" s="150" t="s">
        <v>64</v>
      </c>
      <c r="C8" s="153">
        <v>23768026.04</v>
      </c>
      <c r="D8" s="153">
        <v>18172064.03</v>
      </c>
      <c r="E8" s="63">
        <v>15672064.03</v>
      </c>
      <c r="F8" s="63"/>
      <c r="G8" s="63"/>
      <c r="H8" s="63"/>
      <c r="I8" s="63">
        <v>2500000</v>
      </c>
      <c r="J8" s="63"/>
      <c r="K8" s="63"/>
      <c r="L8" s="63"/>
      <c r="M8" s="63"/>
      <c r="N8" s="63">
        <v>2500000</v>
      </c>
      <c r="O8" s="153">
        <v>5595962.01</v>
      </c>
      <c r="P8" s="153">
        <v>865962.01</v>
      </c>
      <c r="Q8" s="153">
        <v>2450000</v>
      </c>
      <c r="R8" s="153"/>
      <c r="S8" s="153">
        <v>2280000</v>
      </c>
    </row>
    <row r="9" ht="20.25" customHeight="1" spans="1:19">
      <c r="A9" s="152" t="s">
        <v>30</v>
      </c>
      <c r="B9" s="150"/>
      <c r="C9" s="153">
        <v>23768026.04</v>
      </c>
      <c r="D9" s="153">
        <v>18172064.03</v>
      </c>
      <c r="E9" s="153">
        <v>15672064.03</v>
      </c>
      <c r="F9" s="153"/>
      <c r="G9" s="153"/>
      <c r="H9" s="153"/>
      <c r="I9" s="153">
        <v>2500000</v>
      </c>
      <c r="J9" s="153"/>
      <c r="K9" s="153"/>
      <c r="L9" s="153"/>
      <c r="M9" s="153"/>
      <c r="N9" s="153">
        <v>2500000</v>
      </c>
      <c r="O9" s="153">
        <v>5595962.01</v>
      </c>
      <c r="P9" s="153">
        <v>865962.01</v>
      </c>
      <c r="Q9" s="153">
        <v>2450000</v>
      </c>
      <c r="R9" s="153"/>
      <c r="S9" s="153">
        <v>2280000</v>
      </c>
    </row>
  </sheetData>
  <mergeCells count="20">
    <mergeCell ref="A1:S1"/>
    <mergeCell ref="A2:S2"/>
    <mergeCell ref="A3:R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30"/>
  <sheetViews>
    <sheetView showZeros="0" topLeftCell="B1" workbookViewId="0">
      <selection activeCell="A1" sqref="A1:O1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15" width="15.1333333333333" customWidth="1"/>
  </cols>
  <sheetData>
    <row r="1" customHeight="1" spans="1:15">
      <c r="A1" s="155" t="s">
        <v>65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ht="28.5" customHeight="1" spans="1:15">
      <c r="A2" s="149" t="s">
        <v>66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ht="20.25" customHeight="1" spans="1:15">
      <c r="A3" s="150" t="str">
        <f>"单位名称："&amp;"玉溪滇剧（国家非物质文化遗产）传承保护展演中心"</f>
        <v>单位名称：玉溪滇剧（国家非物质文化遗产）传承保护展演中心</v>
      </c>
      <c r="B3" s="150"/>
      <c r="C3" s="150"/>
      <c r="D3" s="150"/>
      <c r="E3" s="150"/>
      <c r="F3" s="150"/>
      <c r="G3" s="150"/>
      <c r="H3" s="150"/>
      <c r="I3" s="150"/>
      <c r="J3" s="156"/>
      <c r="K3" s="156"/>
      <c r="L3" s="156"/>
      <c r="M3" s="156"/>
      <c r="N3" s="156"/>
      <c r="O3" s="156" t="s">
        <v>2</v>
      </c>
    </row>
    <row r="4" ht="27" customHeight="1" spans="1:15">
      <c r="A4" s="151" t="s">
        <v>67</v>
      </c>
      <c r="B4" s="151" t="s">
        <v>68</v>
      </c>
      <c r="C4" s="151" t="s">
        <v>30</v>
      </c>
      <c r="D4" s="151" t="s">
        <v>33</v>
      </c>
      <c r="E4" s="151"/>
      <c r="F4" s="151"/>
      <c r="G4" s="151" t="s">
        <v>34</v>
      </c>
      <c r="H4" s="151" t="s">
        <v>35</v>
      </c>
      <c r="I4" s="151" t="s">
        <v>69</v>
      </c>
      <c r="J4" s="151" t="s">
        <v>70</v>
      </c>
      <c r="K4" s="151"/>
      <c r="L4" s="151"/>
      <c r="M4" s="151"/>
      <c r="N4" s="151"/>
      <c r="O4" s="151"/>
    </row>
    <row r="5" ht="27" customHeight="1" spans="1:15">
      <c r="A5" s="151"/>
      <c r="B5" s="151"/>
      <c r="C5" s="151"/>
      <c r="D5" s="151" t="s">
        <v>32</v>
      </c>
      <c r="E5" s="151" t="s">
        <v>71</v>
      </c>
      <c r="F5" s="151" t="s">
        <v>72</v>
      </c>
      <c r="G5" s="151"/>
      <c r="H5" s="151"/>
      <c r="I5" s="151"/>
      <c r="J5" s="151" t="s">
        <v>32</v>
      </c>
      <c r="K5" s="151" t="s">
        <v>73</v>
      </c>
      <c r="L5" s="151" t="s">
        <v>74</v>
      </c>
      <c r="M5" s="151" t="s">
        <v>75</v>
      </c>
      <c r="N5" s="151" t="s">
        <v>76</v>
      </c>
      <c r="O5" s="151" t="s">
        <v>77</v>
      </c>
    </row>
    <row r="6" ht="20.25" customHeight="1" spans="1:15">
      <c r="A6" s="154" t="s">
        <v>44</v>
      </c>
      <c r="B6" s="154" t="s">
        <v>45</v>
      </c>
      <c r="C6" s="154" t="s">
        <v>46</v>
      </c>
      <c r="D6" s="154" t="s">
        <v>47</v>
      </c>
      <c r="E6" s="154" t="s">
        <v>48</v>
      </c>
      <c r="F6" s="154" t="s">
        <v>49</v>
      </c>
      <c r="G6" s="154" t="s">
        <v>50</v>
      </c>
      <c r="H6" s="154" t="s">
        <v>51</v>
      </c>
      <c r="I6" s="154" t="s">
        <v>52</v>
      </c>
      <c r="J6" s="154" t="s">
        <v>53</v>
      </c>
      <c r="K6" s="154" t="s">
        <v>54</v>
      </c>
      <c r="L6" s="154" t="s">
        <v>55</v>
      </c>
      <c r="M6" s="154" t="s">
        <v>56</v>
      </c>
      <c r="N6" s="154" t="s">
        <v>57</v>
      </c>
      <c r="O6" s="154" t="s">
        <v>58</v>
      </c>
    </row>
    <row r="7" ht="20.25" customHeight="1" spans="1:15">
      <c r="A7" s="150" t="s">
        <v>78</v>
      </c>
      <c r="B7" s="150" t="str">
        <f>"        "&amp;"文化旅游体育与传媒支出"</f>
        <v>        文化旅游体育与传媒支出</v>
      </c>
      <c r="C7" s="63">
        <v>16478715.98</v>
      </c>
      <c r="D7" s="63">
        <v>11698715.98</v>
      </c>
      <c r="E7" s="63">
        <v>10792753.97</v>
      </c>
      <c r="F7" s="63">
        <v>905962.01</v>
      </c>
      <c r="G7" s="63"/>
      <c r="H7" s="63"/>
      <c r="I7" s="63"/>
      <c r="J7" s="63">
        <v>4780000</v>
      </c>
      <c r="K7" s="63"/>
      <c r="L7" s="63"/>
      <c r="M7" s="63"/>
      <c r="N7" s="63"/>
      <c r="O7" s="63">
        <v>4780000</v>
      </c>
    </row>
    <row r="8" ht="20.25" customHeight="1" spans="1:15">
      <c r="A8" s="157" t="s">
        <v>79</v>
      </c>
      <c r="B8" s="157" t="str">
        <f>"        "&amp;"文化和旅游"</f>
        <v>        文化和旅游</v>
      </c>
      <c r="C8" s="63">
        <v>16478715.98</v>
      </c>
      <c r="D8" s="63">
        <v>11698715.98</v>
      </c>
      <c r="E8" s="63">
        <v>10792753.97</v>
      </c>
      <c r="F8" s="63">
        <v>905962.01</v>
      </c>
      <c r="G8" s="63"/>
      <c r="H8" s="63"/>
      <c r="I8" s="63"/>
      <c r="J8" s="63">
        <v>4780000</v>
      </c>
      <c r="K8" s="63"/>
      <c r="L8" s="63"/>
      <c r="M8" s="63"/>
      <c r="N8" s="63"/>
      <c r="O8" s="63">
        <v>4780000</v>
      </c>
    </row>
    <row r="9" ht="20.25" customHeight="1" spans="1:15">
      <c r="A9" s="158" t="s">
        <v>80</v>
      </c>
      <c r="B9" s="158" t="str">
        <f>"        "&amp;"艺术表演团体"</f>
        <v>        艺术表演团体</v>
      </c>
      <c r="C9" s="63">
        <v>16478715.98</v>
      </c>
      <c r="D9" s="63">
        <v>11698715.98</v>
      </c>
      <c r="E9" s="63">
        <v>10792753.97</v>
      </c>
      <c r="F9" s="63">
        <v>905962.01</v>
      </c>
      <c r="G9" s="63"/>
      <c r="H9" s="63"/>
      <c r="I9" s="63"/>
      <c r="J9" s="63">
        <v>4780000</v>
      </c>
      <c r="K9" s="63"/>
      <c r="L9" s="63"/>
      <c r="M9" s="63"/>
      <c r="N9" s="63"/>
      <c r="O9" s="63">
        <v>4780000</v>
      </c>
    </row>
    <row r="10" ht="20.25" customHeight="1" spans="1:15">
      <c r="A10" s="150" t="s">
        <v>81</v>
      </c>
      <c r="B10" s="150" t="str">
        <f>"        "&amp;"社会保障和就业支出"</f>
        <v>        社会保障和就业支出</v>
      </c>
      <c r="C10" s="63">
        <v>2563242.46</v>
      </c>
      <c r="D10" s="63">
        <v>2563242.46</v>
      </c>
      <c r="E10" s="63">
        <v>2545341.76</v>
      </c>
      <c r="F10" s="63">
        <v>17900.7</v>
      </c>
      <c r="G10" s="63"/>
      <c r="H10" s="63"/>
      <c r="I10" s="63"/>
      <c r="J10" s="63"/>
      <c r="K10" s="63"/>
      <c r="L10" s="63"/>
      <c r="M10" s="63"/>
      <c r="N10" s="63"/>
      <c r="O10" s="63"/>
    </row>
    <row r="11" ht="20.25" customHeight="1" spans="1:15">
      <c r="A11" s="157" t="s">
        <v>82</v>
      </c>
      <c r="B11" s="157" t="str">
        <f>"        "&amp;"行政事业单位养老支出"</f>
        <v>        行政事业单位养老支出</v>
      </c>
      <c r="C11" s="63">
        <v>2545341.76</v>
      </c>
      <c r="D11" s="63">
        <v>2545341.76</v>
      </c>
      <c r="E11" s="63">
        <v>2545341.76</v>
      </c>
      <c r="F11" s="63"/>
      <c r="G11" s="63"/>
      <c r="H11" s="63"/>
      <c r="I11" s="63"/>
      <c r="J11" s="63"/>
      <c r="K11" s="63"/>
      <c r="L11" s="63"/>
      <c r="M11" s="63"/>
      <c r="N11" s="63"/>
      <c r="O11" s="63"/>
    </row>
    <row r="12" ht="20.25" customHeight="1" spans="1:15">
      <c r="A12" s="158" t="s">
        <v>83</v>
      </c>
      <c r="B12" s="158" t="str">
        <f>"        "&amp;"事业单位离退休"</f>
        <v>        事业单位离退休</v>
      </c>
      <c r="C12" s="63">
        <v>1215000</v>
      </c>
      <c r="D12" s="63">
        <v>1215000</v>
      </c>
      <c r="E12" s="63">
        <v>1215000</v>
      </c>
      <c r="F12" s="63"/>
      <c r="G12" s="63"/>
      <c r="H12" s="63"/>
      <c r="I12" s="63"/>
      <c r="J12" s="63"/>
      <c r="K12" s="63"/>
      <c r="L12" s="63"/>
      <c r="M12" s="63"/>
      <c r="N12" s="63"/>
      <c r="O12" s="63"/>
    </row>
    <row r="13" ht="20.25" customHeight="1" spans="1:15">
      <c r="A13" s="158" t="s">
        <v>84</v>
      </c>
      <c r="B13" s="158" t="str">
        <f>"        "&amp;"机关事业单位基本养老保险缴费支出"</f>
        <v>        机关事业单位基本养老保险缴费支出</v>
      </c>
      <c r="C13" s="63">
        <v>1050341.76</v>
      </c>
      <c r="D13" s="63">
        <v>1050341.76</v>
      </c>
      <c r="E13" s="63">
        <v>1050341.76</v>
      </c>
      <c r="F13" s="63"/>
      <c r="G13" s="63"/>
      <c r="H13" s="63"/>
      <c r="I13" s="63"/>
      <c r="J13" s="63"/>
      <c r="K13" s="63"/>
      <c r="L13" s="63"/>
      <c r="M13" s="63"/>
      <c r="N13" s="63"/>
      <c r="O13" s="63"/>
    </row>
    <row r="14" ht="20.25" customHeight="1" spans="1:15">
      <c r="A14" s="158" t="s">
        <v>85</v>
      </c>
      <c r="B14" s="158" t="str">
        <f>"        "&amp;"机关事业单位职业年金缴费支出"</f>
        <v>        机关事业单位职业年金缴费支出</v>
      </c>
      <c r="C14" s="63">
        <v>280000</v>
      </c>
      <c r="D14" s="63">
        <v>280000</v>
      </c>
      <c r="E14" s="63">
        <v>280000</v>
      </c>
      <c r="F14" s="63"/>
      <c r="G14" s="63"/>
      <c r="H14" s="63"/>
      <c r="I14" s="63"/>
      <c r="J14" s="63"/>
      <c r="K14" s="63"/>
      <c r="L14" s="63"/>
      <c r="M14" s="63"/>
      <c r="N14" s="63"/>
      <c r="O14" s="63"/>
    </row>
    <row r="15" ht="20.25" customHeight="1" spans="1:15">
      <c r="A15" s="157" t="s">
        <v>86</v>
      </c>
      <c r="B15" s="157" t="str">
        <f>"        "&amp;"抚恤"</f>
        <v>        抚恤</v>
      </c>
      <c r="C15" s="63">
        <v>17900.7</v>
      </c>
      <c r="D15" s="63">
        <v>17900.7</v>
      </c>
      <c r="E15" s="63"/>
      <c r="F15" s="63">
        <v>17900.7</v>
      </c>
      <c r="G15" s="63"/>
      <c r="H15" s="63"/>
      <c r="I15" s="63"/>
      <c r="J15" s="63"/>
      <c r="K15" s="63"/>
      <c r="L15" s="63"/>
      <c r="M15" s="63"/>
      <c r="N15" s="63"/>
      <c r="O15" s="63"/>
    </row>
    <row r="16" ht="20.25" customHeight="1" spans="1:15">
      <c r="A16" s="158" t="s">
        <v>87</v>
      </c>
      <c r="B16" s="158" t="str">
        <f>"        "&amp;"死亡抚恤"</f>
        <v>        死亡抚恤</v>
      </c>
      <c r="C16" s="63">
        <v>17900.7</v>
      </c>
      <c r="D16" s="63">
        <v>17900.7</v>
      </c>
      <c r="E16" s="63"/>
      <c r="F16" s="63">
        <v>17900.7</v>
      </c>
      <c r="G16" s="63"/>
      <c r="H16" s="63"/>
      <c r="I16" s="63"/>
      <c r="J16" s="63"/>
      <c r="K16" s="63"/>
      <c r="L16" s="63"/>
      <c r="M16" s="63"/>
      <c r="N16" s="63"/>
      <c r="O16" s="63"/>
    </row>
    <row r="17" ht="20.25" customHeight="1" spans="1:15">
      <c r="A17" s="150" t="s">
        <v>88</v>
      </c>
      <c r="B17" s="150" t="str">
        <f>"        "&amp;"卫生健康支出"</f>
        <v>        卫生健康支出</v>
      </c>
      <c r="C17" s="63">
        <v>1100883.6</v>
      </c>
      <c r="D17" s="63">
        <v>1100883.6</v>
      </c>
      <c r="E17" s="63">
        <v>1100883.6</v>
      </c>
      <c r="F17" s="63"/>
      <c r="G17" s="63"/>
      <c r="H17" s="63"/>
      <c r="I17" s="63"/>
      <c r="J17" s="63"/>
      <c r="K17" s="63"/>
      <c r="L17" s="63"/>
      <c r="M17" s="63"/>
      <c r="N17" s="63"/>
      <c r="O17" s="63"/>
    </row>
    <row r="18" ht="20.25" customHeight="1" spans="1:15">
      <c r="A18" s="157" t="s">
        <v>89</v>
      </c>
      <c r="B18" s="157" t="str">
        <f>"        "&amp;"行政事业单位医疗"</f>
        <v>        行政事业单位医疗</v>
      </c>
      <c r="C18" s="63">
        <v>1100883.6</v>
      </c>
      <c r="D18" s="63">
        <v>1100883.6</v>
      </c>
      <c r="E18" s="63">
        <v>1100883.6</v>
      </c>
      <c r="F18" s="63"/>
      <c r="G18" s="63"/>
      <c r="H18" s="63"/>
      <c r="I18" s="63"/>
      <c r="J18" s="63"/>
      <c r="K18" s="63"/>
      <c r="L18" s="63"/>
      <c r="M18" s="63"/>
      <c r="N18" s="63"/>
      <c r="O18" s="63"/>
    </row>
    <row r="19" ht="20.25" customHeight="1" spans="1:15">
      <c r="A19" s="158" t="s">
        <v>90</v>
      </c>
      <c r="B19" s="158" t="str">
        <f>"        "&amp;"行政单位医疗"</f>
        <v>        行政单位医疗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</row>
    <row r="20" ht="20.25" customHeight="1" spans="1:15">
      <c r="A20" s="158" t="s">
        <v>91</v>
      </c>
      <c r="B20" s="158" t="str">
        <f>"        "&amp;"事业单位医疗"</f>
        <v>        事业单位医疗</v>
      </c>
      <c r="C20" s="63">
        <v>544864.79</v>
      </c>
      <c r="D20" s="63">
        <v>544864.79</v>
      </c>
      <c r="E20" s="63">
        <v>544864.79</v>
      </c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ht="20.25" customHeight="1" spans="1:15">
      <c r="A21" s="158" t="s">
        <v>92</v>
      </c>
      <c r="B21" s="158" t="str">
        <f>"        "&amp;"公务员医疗补助"</f>
        <v>        公务员医疗补助</v>
      </c>
      <c r="C21" s="63">
        <v>490231.8</v>
      </c>
      <c r="D21" s="63">
        <v>490231.8</v>
      </c>
      <c r="E21" s="63">
        <v>490231.8</v>
      </c>
      <c r="F21" s="63"/>
      <c r="G21" s="63"/>
      <c r="H21" s="63"/>
      <c r="I21" s="63"/>
      <c r="J21" s="63"/>
      <c r="K21" s="63"/>
      <c r="L21" s="63"/>
      <c r="M21" s="63"/>
      <c r="N21" s="63"/>
      <c r="O21" s="63"/>
    </row>
    <row r="22" ht="20.25" customHeight="1" spans="1:15">
      <c r="A22" s="158" t="s">
        <v>93</v>
      </c>
      <c r="B22" s="158" t="str">
        <f>"        "&amp;"其他行政事业单位医疗支出"</f>
        <v>        其他行政事业单位医疗支出</v>
      </c>
      <c r="C22" s="63">
        <v>65787.01</v>
      </c>
      <c r="D22" s="63">
        <v>65787.01</v>
      </c>
      <c r="E22" s="63">
        <v>65787.01</v>
      </c>
      <c r="F22" s="63"/>
      <c r="G22" s="63"/>
      <c r="H22" s="63"/>
      <c r="I22" s="63"/>
      <c r="J22" s="63"/>
      <c r="K22" s="63"/>
      <c r="L22" s="63"/>
      <c r="M22" s="63"/>
      <c r="N22" s="63"/>
      <c r="O22" s="63"/>
    </row>
    <row r="23" ht="20.25" customHeight="1" spans="1:15">
      <c r="A23" s="150" t="s">
        <v>94</v>
      </c>
      <c r="B23" s="150" t="str">
        <f>"        "&amp;"住房保障支出"</f>
        <v>        住房保障支出</v>
      </c>
      <c r="C23" s="63">
        <v>1175184</v>
      </c>
      <c r="D23" s="63">
        <v>1175184</v>
      </c>
      <c r="E23" s="63">
        <v>1175184</v>
      </c>
      <c r="F23" s="63"/>
      <c r="G23" s="63"/>
      <c r="H23" s="63"/>
      <c r="I23" s="63"/>
      <c r="J23" s="63"/>
      <c r="K23" s="63"/>
      <c r="L23" s="63"/>
      <c r="M23" s="63"/>
      <c r="N23" s="63"/>
      <c r="O23" s="63"/>
    </row>
    <row r="24" ht="20.25" customHeight="1" spans="1:15">
      <c r="A24" s="157" t="s">
        <v>95</v>
      </c>
      <c r="B24" s="157" t="str">
        <f>"        "&amp;"住房改革支出"</f>
        <v>        住房改革支出</v>
      </c>
      <c r="C24" s="63">
        <v>1175184</v>
      </c>
      <c r="D24" s="63">
        <v>1175184</v>
      </c>
      <c r="E24" s="63">
        <v>1175184</v>
      </c>
      <c r="F24" s="63"/>
      <c r="G24" s="63"/>
      <c r="H24" s="63"/>
      <c r="I24" s="63"/>
      <c r="J24" s="63"/>
      <c r="K24" s="63"/>
      <c r="L24" s="63"/>
      <c r="M24" s="63"/>
      <c r="N24" s="63"/>
      <c r="O24" s="63"/>
    </row>
    <row r="25" ht="20.25" customHeight="1" spans="1:15">
      <c r="A25" s="158" t="s">
        <v>96</v>
      </c>
      <c r="B25" s="158" t="str">
        <f>"        "&amp;"住房公积金"</f>
        <v>        住房公积金</v>
      </c>
      <c r="C25" s="63">
        <v>1128144</v>
      </c>
      <c r="D25" s="63">
        <v>1128144</v>
      </c>
      <c r="E25" s="63">
        <v>1128144</v>
      </c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ht="20.25" customHeight="1" spans="1:15">
      <c r="A26" s="158" t="s">
        <v>97</v>
      </c>
      <c r="B26" s="158" t="str">
        <f>"        "&amp;"购房补贴"</f>
        <v>        购房补贴</v>
      </c>
      <c r="C26" s="63">
        <v>47040</v>
      </c>
      <c r="D26" s="63">
        <v>47040</v>
      </c>
      <c r="E26" s="63">
        <v>47040</v>
      </c>
      <c r="F26" s="63"/>
      <c r="G26" s="63"/>
      <c r="H26" s="63"/>
      <c r="I26" s="63"/>
      <c r="J26" s="63"/>
      <c r="K26" s="63"/>
      <c r="L26" s="63"/>
      <c r="M26" s="63"/>
      <c r="N26" s="63"/>
      <c r="O26" s="63"/>
    </row>
    <row r="27" ht="20.25" customHeight="1" spans="1:15">
      <c r="A27" s="150" t="s">
        <v>98</v>
      </c>
      <c r="B27" s="150" t="str">
        <f>"        "&amp;"其他支出"</f>
        <v>        其他支出</v>
      </c>
      <c r="C27" s="63">
        <v>2450000</v>
      </c>
      <c r="D27" s="63"/>
      <c r="E27" s="63"/>
      <c r="F27" s="63"/>
      <c r="G27" s="63">
        <v>2450000</v>
      </c>
      <c r="H27" s="63"/>
      <c r="I27" s="63"/>
      <c r="J27" s="63"/>
      <c r="K27" s="63"/>
      <c r="L27" s="63"/>
      <c r="M27" s="63"/>
      <c r="N27" s="63"/>
      <c r="O27" s="63"/>
    </row>
    <row r="28" ht="20.25" customHeight="1" spans="1:15">
      <c r="A28" s="157" t="s">
        <v>99</v>
      </c>
      <c r="B28" s="157" t="str">
        <f>"        "&amp;"彩票公益金安排的支出"</f>
        <v>        彩票公益金安排的支出</v>
      </c>
      <c r="C28" s="63">
        <v>2450000</v>
      </c>
      <c r="D28" s="63"/>
      <c r="E28" s="63"/>
      <c r="F28" s="63"/>
      <c r="G28" s="63">
        <v>2450000</v>
      </c>
      <c r="H28" s="63"/>
      <c r="I28" s="63"/>
      <c r="J28" s="63"/>
      <c r="K28" s="63"/>
      <c r="L28" s="63"/>
      <c r="M28" s="63"/>
      <c r="N28" s="63"/>
      <c r="O28" s="63"/>
    </row>
    <row r="29" ht="20.25" customHeight="1" spans="1:15">
      <c r="A29" s="158" t="s">
        <v>100</v>
      </c>
      <c r="B29" s="158" t="str">
        <f>"        "&amp;"用于其他社会公益事业的彩票公益金支出"</f>
        <v>        用于其他社会公益事业的彩票公益金支出</v>
      </c>
      <c r="C29" s="63">
        <v>2450000</v>
      </c>
      <c r="D29" s="63"/>
      <c r="E29" s="63"/>
      <c r="F29" s="63"/>
      <c r="G29" s="63">
        <v>2450000</v>
      </c>
      <c r="H29" s="63"/>
      <c r="I29" s="63"/>
      <c r="J29" s="63"/>
      <c r="K29" s="63"/>
      <c r="L29" s="63"/>
      <c r="M29" s="63"/>
      <c r="N29" s="63"/>
      <c r="O29" s="63"/>
    </row>
    <row r="30" ht="20.25" customHeight="1" spans="1:15">
      <c r="A30" s="152" t="s">
        <v>30</v>
      </c>
      <c r="B30" s="150"/>
      <c r="C30" s="153">
        <v>23768026.04</v>
      </c>
      <c r="D30" s="153">
        <v>16538026.04</v>
      </c>
      <c r="E30" s="153">
        <v>15614163.33</v>
      </c>
      <c r="F30" s="153">
        <v>923862.71</v>
      </c>
      <c r="G30" s="153">
        <v>2450000</v>
      </c>
      <c r="H30" s="153"/>
      <c r="I30" s="153"/>
      <c r="J30" s="153">
        <v>4780000</v>
      </c>
      <c r="K30" s="153"/>
      <c r="L30" s="153"/>
      <c r="M30" s="153"/>
      <c r="N30" s="153"/>
      <c r="O30" s="153">
        <v>4780000</v>
      </c>
    </row>
  </sheetData>
  <mergeCells count="12">
    <mergeCell ref="A1:O1"/>
    <mergeCell ref="A2:O2"/>
    <mergeCell ref="A3:N3"/>
    <mergeCell ref="D4:F4"/>
    <mergeCell ref="J4:O4"/>
    <mergeCell ref="A30:B30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pageSetup paperSize="1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5"/>
  <sheetViews>
    <sheetView showZeros="0" workbookViewId="0">
      <selection activeCell="A1" sqref="A1:D1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ht="18.75" customHeight="1" spans="1:4">
      <c r="A1" s="148" t="s">
        <v>101</v>
      </c>
      <c r="B1" s="159"/>
      <c r="C1" s="159"/>
      <c r="D1" s="159"/>
    </row>
    <row r="2" ht="28.5" customHeight="1" spans="1:4">
      <c r="A2" s="160" t="s">
        <v>102</v>
      </c>
      <c r="B2" s="160"/>
      <c r="C2" s="160"/>
      <c r="D2" s="160"/>
    </row>
    <row r="3" ht="18.75" customHeight="1" spans="1:4">
      <c r="A3" s="150" t="str">
        <f>"单位名称："&amp;"玉溪滇剧（国家非物质文化遗产）传承保护展演中心"</f>
        <v>单位名称：玉溪滇剧（国家非物质文化遗产）传承保护展演中心</v>
      </c>
      <c r="B3" s="150"/>
      <c r="C3" s="150"/>
      <c r="D3" s="148" t="s">
        <v>2</v>
      </c>
    </row>
    <row r="4" ht="18.75" customHeight="1" spans="1:4">
      <c r="A4" s="58" t="s">
        <v>3</v>
      </c>
      <c r="B4" s="58"/>
      <c r="C4" s="58" t="s">
        <v>4</v>
      </c>
      <c r="D4" s="58"/>
    </row>
    <row r="5" ht="18.75" customHeight="1" spans="1:4">
      <c r="A5" s="58" t="s">
        <v>5</v>
      </c>
      <c r="B5" s="58" t="s">
        <v>6</v>
      </c>
      <c r="C5" s="58" t="s">
        <v>103</v>
      </c>
      <c r="D5" s="58" t="s">
        <v>6</v>
      </c>
    </row>
    <row r="6" ht="18.75" customHeight="1" spans="1:4">
      <c r="A6" s="161" t="s">
        <v>104</v>
      </c>
      <c r="B6" s="162"/>
      <c r="C6" s="163" t="s">
        <v>105</v>
      </c>
      <c r="D6" s="162"/>
    </row>
    <row r="7" ht="18.75" customHeight="1" spans="1:4">
      <c r="A7" s="150" t="s">
        <v>106</v>
      </c>
      <c r="B7" s="164">
        <v>15672064.03</v>
      </c>
      <c r="C7" s="165" t="str">
        <f>"（一）"&amp;"文化旅游体育与传媒支出"</f>
        <v>（一）文化旅游体育与传媒支出</v>
      </c>
      <c r="D7" s="164">
        <v>11698715.98</v>
      </c>
    </row>
    <row r="8" ht="18.75" customHeight="1" spans="1:4">
      <c r="A8" s="150" t="s">
        <v>107</v>
      </c>
      <c r="B8" s="164"/>
      <c r="C8" s="165" t="str">
        <f>"（二）"&amp;"社会保障和就业支出"</f>
        <v>（二）社会保障和就业支出</v>
      </c>
      <c r="D8" s="164">
        <v>2563242.46</v>
      </c>
    </row>
    <row r="9" ht="18.75" customHeight="1" spans="1:4">
      <c r="A9" s="150" t="s">
        <v>108</v>
      </c>
      <c r="B9" s="164"/>
      <c r="C9" s="165" t="str">
        <f>"（三）"&amp;"卫生健康支出"</f>
        <v>（三）卫生健康支出</v>
      </c>
      <c r="D9" s="164">
        <v>1100883.6</v>
      </c>
    </row>
    <row r="10" ht="18.75" customHeight="1" spans="1:4">
      <c r="A10" s="150" t="s">
        <v>109</v>
      </c>
      <c r="B10" s="164"/>
      <c r="C10" s="165" t="str">
        <f>"（四）"&amp;"住房保障支出"</f>
        <v>（四）住房保障支出</v>
      </c>
      <c r="D10" s="164">
        <v>1175184</v>
      </c>
    </row>
    <row r="11" ht="18.75" customHeight="1" spans="1:4">
      <c r="A11" s="60" t="s">
        <v>106</v>
      </c>
      <c r="B11" s="164">
        <v>865962.01</v>
      </c>
      <c r="C11" s="165" t="str">
        <f>"（二）"&amp;"其他支出"</f>
        <v>（二）其他支出</v>
      </c>
      <c r="D11" s="164">
        <v>2450000</v>
      </c>
    </row>
    <row r="12" ht="18.75" customHeight="1" spans="1:4">
      <c r="A12" s="60" t="s">
        <v>107</v>
      </c>
      <c r="B12" s="164">
        <v>2450000</v>
      </c>
      <c r="C12" s="150"/>
      <c r="D12" s="150"/>
    </row>
    <row r="13" ht="18.75" customHeight="1" spans="1:4">
      <c r="A13" s="60" t="s">
        <v>108</v>
      </c>
      <c r="B13" s="164"/>
      <c r="C13" s="150"/>
      <c r="D13" s="150"/>
    </row>
    <row r="14" ht="18.75" customHeight="1" spans="1:4">
      <c r="A14" s="150"/>
      <c r="B14" s="150"/>
      <c r="C14" s="150" t="s">
        <v>110</v>
      </c>
      <c r="D14" s="150"/>
    </row>
    <row r="15" ht="18.75" customHeight="1" spans="1:4">
      <c r="A15" s="166" t="s">
        <v>24</v>
      </c>
      <c r="B15" s="164">
        <v>18988026.04</v>
      </c>
      <c r="C15" s="166" t="s">
        <v>25</v>
      </c>
      <c r="D15" s="164">
        <v>18988026.04</v>
      </c>
    </row>
  </sheetData>
  <mergeCells count="5">
    <mergeCell ref="A1:D1"/>
    <mergeCell ref="A2:D2"/>
    <mergeCell ref="A3:C3"/>
    <mergeCell ref="A4:B4"/>
    <mergeCell ref="C4:D4"/>
  </mergeCells>
  <pageMargins left="0.75" right="0.75" top="1" bottom="1" header="0.5" footer="0.5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6"/>
  <sheetViews>
    <sheetView showZeros="0" workbookViewId="0">
      <selection activeCell="A1" sqref="A1:G1"/>
    </sheetView>
  </sheetViews>
  <sheetFormatPr defaultColWidth="8.85" defaultRowHeight="15" customHeight="1" outlineLevelCol="6"/>
  <cols>
    <col min="1" max="1" width="17.8416666666667" customWidth="1"/>
    <col min="2" max="2" width="53.1333333333333" customWidth="1"/>
    <col min="3" max="7" width="15.1333333333333" customWidth="1"/>
  </cols>
  <sheetData>
    <row r="1" customHeight="1" spans="1:7">
      <c r="A1" s="155" t="s">
        <v>111</v>
      </c>
      <c r="B1" s="155"/>
      <c r="C1" s="155"/>
      <c r="D1" s="155"/>
      <c r="E1" s="155"/>
      <c r="F1" s="155"/>
      <c r="G1" s="155"/>
    </row>
    <row r="2" ht="28.5" customHeight="1" spans="1:7">
      <c r="A2" s="149" t="s">
        <v>112</v>
      </c>
      <c r="B2" s="149"/>
      <c r="C2" s="149"/>
      <c r="D2" s="149"/>
      <c r="E2" s="149"/>
      <c r="F2" s="149"/>
      <c r="G2" s="149"/>
    </row>
    <row r="3" ht="20.25" customHeight="1" spans="1:7">
      <c r="A3" s="150" t="str">
        <f>"单位名称："&amp;"玉溪滇剧（国家非物质文化遗产）传承保护展演中心"</f>
        <v>单位名称：玉溪滇剧（国家非物质文化遗产）传承保护展演中心</v>
      </c>
      <c r="B3" s="150"/>
      <c r="C3" s="150"/>
      <c r="D3" s="150"/>
      <c r="E3" s="150"/>
      <c r="F3" s="150"/>
      <c r="G3" s="156" t="s">
        <v>2</v>
      </c>
    </row>
    <row r="4" ht="27" customHeight="1" spans="1:7">
      <c r="A4" s="151" t="s">
        <v>113</v>
      </c>
      <c r="B4" s="151"/>
      <c r="C4" s="151" t="s">
        <v>30</v>
      </c>
      <c r="D4" s="151" t="s">
        <v>33</v>
      </c>
      <c r="E4" s="151"/>
      <c r="F4" s="151"/>
      <c r="G4" s="151" t="s">
        <v>72</v>
      </c>
    </row>
    <row r="5" ht="27" customHeight="1" spans="1:7">
      <c r="A5" s="151" t="s">
        <v>67</v>
      </c>
      <c r="B5" s="151" t="s">
        <v>68</v>
      </c>
      <c r="C5" s="151"/>
      <c r="D5" s="151" t="s">
        <v>32</v>
      </c>
      <c r="E5" s="151" t="s">
        <v>114</v>
      </c>
      <c r="F5" s="151" t="s">
        <v>115</v>
      </c>
      <c r="G5" s="151"/>
    </row>
    <row r="6" ht="20.25" customHeight="1" spans="1:7">
      <c r="A6" s="154" t="s">
        <v>44</v>
      </c>
      <c r="B6" s="154" t="s">
        <v>45</v>
      </c>
      <c r="C6" s="154" t="s">
        <v>46</v>
      </c>
      <c r="D6" s="154" t="s">
        <v>47</v>
      </c>
      <c r="E6" s="154" t="s">
        <v>48</v>
      </c>
      <c r="F6" s="154" t="s">
        <v>49</v>
      </c>
      <c r="G6" s="154">
        <v>7</v>
      </c>
    </row>
    <row r="7" ht="20.25" customHeight="1" spans="1:7">
      <c r="A7" s="150" t="s">
        <v>78</v>
      </c>
      <c r="B7" s="150" t="str">
        <f>"        "&amp;"文化旅游体育与传媒支出"</f>
        <v>        文化旅游体育与传媒支出</v>
      </c>
      <c r="C7" s="63">
        <v>11698715.98</v>
      </c>
      <c r="D7" s="153">
        <v>10792753.97</v>
      </c>
      <c r="E7" s="63">
        <v>9643912.53</v>
      </c>
      <c r="F7" s="63">
        <v>1148841.44</v>
      </c>
      <c r="G7" s="63">
        <v>905962.01</v>
      </c>
    </row>
    <row r="8" ht="20.25" customHeight="1" spans="1:7">
      <c r="A8" s="157" t="s">
        <v>79</v>
      </c>
      <c r="B8" s="157" t="str">
        <f>"        "&amp;"文化和旅游"</f>
        <v>        文化和旅游</v>
      </c>
      <c r="C8" s="63">
        <v>11698715.98</v>
      </c>
      <c r="D8" s="153">
        <v>10792753.97</v>
      </c>
      <c r="E8" s="63">
        <v>9643912.53</v>
      </c>
      <c r="F8" s="63">
        <v>1148841.44</v>
      </c>
      <c r="G8" s="63">
        <v>905962.01</v>
      </c>
    </row>
    <row r="9" ht="20.25" customHeight="1" spans="1:7">
      <c r="A9" s="158" t="s">
        <v>80</v>
      </c>
      <c r="B9" s="158" t="str">
        <f>"        "&amp;"艺术表演团体"</f>
        <v>        艺术表演团体</v>
      </c>
      <c r="C9" s="63">
        <v>11698715.98</v>
      </c>
      <c r="D9" s="153">
        <v>10792753.97</v>
      </c>
      <c r="E9" s="63">
        <v>9643912.53</v>
      </c>
      <c r="F9" s="63">
        <v>1148841.44</v>
      </c>
      <c r="G9" s="63">
        <v>905962.01</v>
      </c>
    </row>
    <row r="10" ht="20.25" customHeight="1" spans="1:7">
      <c r="A10" s="150" t="s">
        <v>81</v>
      </c>
      <c r="B10" s="150" t="str">
        <f>"        "&amp;"社会保障和就业支出"</f>
        <v>        社会保障和就业支出</v>
      </c>
      <c r="C10" s="63">
        <v>2563242.46</v>
      </c>
      <c r="D10" s="153">
        <v>2545341.76</v>
      </c>
      <c r="E10" s="63">
        <v>2518341.76</v>
      </c>
      <c r="F10" s="63">
        <v>27000</v>
      </c>
      <c r="G10" s="63">
        <v>17900.7</v>
      </c>
    </row>
    <row r="11" ht="20.25" customHeight="1" spans="1:7">
      <c r="A11" s="157" t="s">
        <v>82</v>
      </c>
      <c r="B11" s="157" t="str">
        <f>"        "&amp;"行政事业单位养老支出"</f>
        <v>        行政事业单位养老支出</v>
      </c>
      <c r="C11" s="63">
        <v>2545341.76</v>
      </c>
      <c r="D11" s="153">
        <v>2545341.76</v>
      </c>
      <c r="E11" s="63">
        <v>2518341.76</v>
      </c>
      <c r="F11" s="63">
        <v>27000</v>
      </c>
      <c r="G11" s="63"/>
    </row>
    <row r="12" ht="20.25" customHeight="1" spans="1:7">
      <c r="A12" s="158" t="s">
        <v>83</v>
      </c>
      <c r="B12" s="158" t="str">
        <f>"        "&amp;"事业单位离退休"</f>
        <v>        事业单位离退休</v>
      </c>
      <c r="C12" s="63">
        <v>1215000</v>
      </c>
      <c r="D12" s="153">
        <v>1215000</v>
      </c>
      <c r="E12" s="63">
        <v>1188000</v>
      </c>
      <c r="F12" s="63">
        <v>27000</v>
      </c>
      <c r="G12" s="63"/>
    </row>
    <row r="13" ht="20.25" customHeight="1" spans="1:7">
      <c r="A13" s="158" t="s">
        <v>84</v>
      </c>
      <c r="B13" s="158" t="str">
        <f>"        "&amp;"机关事业单位基本养老保险缴费支出"</f>
        <v>        机关事业单位基本养老保险缴费支出</v>
      </c>
      <c r="C13" s="63">
        <v>1050341.76</v>
      </c>
      <c r="D13" s="153">
        <v>1050341.76</v>
      </c>
      <c r="E13" s="63">
        <v>1050341.76</v>
      </c>
      <c r="F13" s="63"/>
      <c r="G13" s="63"/>
    </row>
    <row r="14" ht="20.25" customHeight="1" spans="1:7">
      <c r="A14" s="158" t="s">
        <v>85</v>
      </c>
      <c r="B14" s="158" t="str">
        <f>"        "&amp;"机关事业单位职业年金缴费支出"</f>
        <v>        机关事业单位职业年金缴费支出</v>
      </c>
      <c r="C14" s="63">
        <v>280000</v>
      </c>
      <c r="D14" s="153">
        <v>280000</v>
      </c>
      <c r="E14" s="63">
        <v>280000</v>
      </c>
      <c r="F14" s="63"/>
      <c r="G14" s="63"/>
    </row>
    <row r="15" ht="20.25" customHeight="1" spans="1:7">
      <c r="A15" s="157" t="s">
        <v>86</v>
      </c>
      <c r="B15" s="157" t="str">
        <f>"        "&amp;"抚恤"</f>
        <v>        抚恤</v>
      </c>
      <c r="C15" s="63">
        <v>17900.7</v>
      </c>
      <c r="D15" s="153"/>
      <c r="E15" s="63"/>
      <c r="F15" s="63"/>
      <c r="G15" s="63">
        <v>17900.7</v>
      </c>
    </row>
    <row r="16" ht="20.25" customHeight="1" spans="1:7">
      <c r="A16" s="158" t="s">
        <v>87</v>
      </c>
      <c r="B16" s="158" t="str">
        <f>"        "&amp;"死亡抚恤"</f>
        <v>        死亡抚恤</v>
      </c>
      <c r="C16" s="63">
        <v>17900.7</v>
      </c>
      <c r="D16" s="153"/>
      <c r="E16" s="63"/>
      <c r="F16" s="63"/>
      <c r="G16" s="63">
        <v>17900.7</v>
      </c>
    </row>
    <row r="17" ht="20.25" customHeight="1" spans="1:7">
      <c r="A17" s="150" t="s">
        <v>88</v>
      </c>
      <c r="B17" s="150" t="str">
        <f>"        "&amp;"卫生健康支出"</f>
        <v>        卫生健康支出</v>
      </c>
      <c r="C17" s="63">
        <v>1100883.6</v>
      </c>
      <c r="D17" s="153">
        <v>1100883.6</v>
      </c>
      <c r="E17" s="63">
        <v>1100883.6</v>
      </c>
      <c r="F17" s="63"/>
      <c r="G17" s="63"/>
    </row>
    <row r="18" ht="20.25" customHeight="1" spans="1:7">
      <c r="A18" s="157" t="s">
        <v>89</v>
      </c>
      <c r="B18" s="157" t="str">
        <f>"        "&amp;"行政事业单位医疗"</f>
        <v>        行政事业单位医疗</v>
      </c>
      <c r="C18" s="63">
        <v>1100883.6</v>
      </c>
      <c r="D18" s="153">
        <v>1100883.6</v>
      </c>
      <c r="E18" s="63">
        <v>1100883.6</v>
      </c>
      <c r="F18" s="63"/>
      <c r="G18" s="63"/>
    </row>
    <row r="19" ht="20.25" customHeight="1" spans="1:7">
      <c r="A19" s="158" t="s">
        <v>91</v>
      </c>
      <c r="B19" s="158" t="str">
        <f>"        "&amp;"事业单位医疗"</f>
        <v>        事业单位医疗</v>
      </c>
      <c r="C19" s="63">
        <v>544864.79</v>
      </c>
      <c r="D19" s="153">
        <v>544864.79</v>
      </c>
      <c r="E19" s="63">
        <v>544864.79</v>
      </c>
      <c r="F19" s="63"/>
      <c r="G19" s="63"/>
    </row>
    <row r="20" ht="20.25" customHeight="1" spans="1:7">
      <c r="A20" s="158" t="s">
        <v>92</v>
      </c>
      <c r="B20" s="158" t="str">
        <f>"        "&amp;"公务员医疗补助"</f>
        <v>        公务员医疗补助</v>
      </c>
      <c r="C20" s="63">
        <v>490231.8</v>
      </c>
      <c r="D20" s="153">
        <v>490231.8</v>
      </c>
      <c r="E20" s="63">
        <v>490231.8</v>
      </c>
      <c r="F20" s="63"/>
      <c r="G20" s="63"/>
    </row>
    <row r="21" ht="20.25" customHeight="1" spans="1:7">
      <c r="A21" s="158" t="s">
        <v>93</v>
      </c>
      <c r="B21" s="158" t="str">
        <f>"        "&amp;"其他行政事业单位医疗支出"</f>
        <v>        其他行政事业单位医疗支出</v>
      </c>
      <c r="C21" s="63">
        <v>65787.01</v>
      </c>
      <c r="D21" s="153">
        <v>65787.01</v>
      </c>
      <c r="E21" s="63">
        <v>65787.01</v>
      </c>
      <c r="F21" s="63"/>
      <c r="G21" s="63"/>
    </row>
    <row r="22" ht="20.25" customHeight="1" spans="1:7">
      <c r="A22" s="150" t="s">
        <v>94</v>
      </c>
      <c r="B22" s="150" t="str">
        <f>"        "&amp;"住房保障支出"</f>
        <v>        住房保障支出</v>
      </c>
      <c r="C22" s="63">
        <v>1175184</v>
      </c>
      <c r="D22" s="153">
        <v>1175184</v>
      </c>
      <c r="E22" s="63">
        <v>1175184</v>
      </c>
      <c r="F22" s="63"/>
      <c r="G22" s="63"/>
    </row>
    <row r="23" ht="20.25" customHeight="1" spans="1:7">
      <c r="A23" s="157" t="s">
        <v>95</v>
      </c>
      <c r="B23" s="157" t="str">
        <f>"        "&amp;"住房改革支出"</f>
        <v>        住房改革支出</v>
      </c>
      <c r="C23" s="63">
        <v>1175184</v>
      </c>
      <c r="D23" s="153">
        <v>1175184</v>
      </c>
      <c r="E23" s="63">
        <v>1175184</v>
      </c>
      <c r="F23" s="63"/>
      <c r="G23" s="63"/>
    </row>
    <row r="24" ht="20.25" customHeight="1" spans="1:7">
      <c r="A24" s="158" t="s">
        <v>96</v>
      </c>
      <c r="B24" s="158" t="str">
        <f>"        "&amp;"住房公积金"</f>
        <v>        住房公积金</v>
      </c>
      <c r="C24" s="63">
        <v>1128144</v>
      </c>
      <c r="D24" s="153">
        <v>1128144</v>
      </c>
      <c r="E24" s="63">
        <v>1128144</v>
      </c>
      <c r="F24" s="63"/>
      <c r="G24" s="63"/>
    </row>
    <row r="25" ht="20.25" customHeight="1" spans="1:7">
      <c r="A25" s="158" t="s">
        <v>97</v>
      </c>
      <c r="B25" s="158" t="str">
        <f>"        "&amp;"购房补贴"</f>
        <v>        购房补贴</v>
      </c>
      <c r="C25" s="63">
        <v>47040</v>
      </c>
      <c r="D25" s="153">
        <v>47040</v>
      </c>
      <c r="E25" s="63">
        <v>47040</v>
      </c>
      <c r="F25" s="63"/>
      <c r="G25" s="63"/>
    </row>
    <row r="26" ht="20.25" customHeight="1" spans="1:7">
      <c r="A26" s="152" t="s">
        <v>30</v>
      </c>
      <c r="B26" s="150"/>
      <c r="C26" s="153">
        <v>16538026.04</v>
      </c>
      <c r="D26" s="153">
        <v>15614163.33</v>
      </c>
      <c r="E26" s="153">
        <v>14438321.89</v>
      </c>
      <c r="F26" s="153">
        <v>1175841.44</v>
      </c>
      <c r="G26" s="153">
        <v>923862.71</v>
      </c>
    </row>
  </sheetData>
  <mergeCells count="8">
    <mergeCell ref="A1:G1"/>
    <mergeCell ref="A2:G2"/>
    <mergeCell ref="A3:F3"/>
    <mergeCell ref="A4:B4"/>
    <mergeCell ref="D4:F4"/>
    <mergeCell ref="A26:B26"/>
    <mergeCell ref="C4:C5"/>
    <mergeCell ref="G4:G5"/>
  </mergeCells>
  <pageMargins left="0.75" right="0.75" top="1" bottom="1" header="0.5" footer="0.5"/>
  <pageSetup paperSize="1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1" sqref="A1:F1"/>
    </sheetView>
  </sheetViews>
  <sheetFormatPr defaultColWidth="8.85" defaultRowHeight="15" customHeight="1" outlineLevelRow="6" outlineLevelCol="5"/>
  <cols>
    <col min="1" max="6" width="25.1333333333333" customWidth="1"/>
  </cols>
  <sheetData>
    <row r="1" customHeight="1" spans="1:6">
      <c r="A1" s="148" t="s">
        <v>116</v>
      </c>
      <c r="B1" s="148"/>
      <c r="C1" s="148"/>
      <c r="D1" s="148"/>
      <c r="E1" s="148"/>
      <c r="F1" s="148"/>
    </row>
    <row r="2" ht="28.5" customHeight="1" spans="1:6">
      <c r="A2" s="149" t="s">
        <v>117</v>
      </c>
      <c r="B2" s="149"/>
      <c r="C2" s="149"/>
      <c r="D2" s="149"/>
      <c r="E2" s="149"/>
      <c r="F2" s="149"/>
    </row>
    <row r="3" ht="20.25" customHeight="1" spans="1:6">
      <c r="A3" s="150" t="str">
        <f>"单位名称："&amp;"玉溪滇剧（国家非物质文化遗产）传承保护展演中心"</f>
        <v>单位名称：玉溪滇剧（国家非物质文化遗产）传承保护展演中心</v>
      </c>
      <c r="B3" s="150"/>
      <c r="C3" s="150"/>
      <c r="D3" s="150"/>
      <c r="E3" s="150"/>
      <c r="F3" s="148" t="s">
        <v>2</v>
      </c>
    </row>
    <row r="4" ht="20.25" customHeight="1" spans="1:6">
      <c r="A4" s="151" t="s">
        <v>118</v>
      </c>
      <c r="B4" s="151" t="s">
        <v>119</v>
      </c>
      <c r="C4" s="151" t="s">
        <v>120</v>
      </c>
      <c r="D4" s="151"/>
      <c r="E4" s="151"/>
      <c r="F4" s="151"/>
    </row>
    <row r="5" ht="35.25" customHeight="1" spans="1:6">
      <c r="A5" s="151"/>
      <c r="B5" s="151"/>
      <c r="C5" s="151" t="s">
        <v>32</v>
      </c>
      <c r="D5" s="151" t="s">
        <v>121</v>
      </c>
      <c r="E5" s="151" t="s">
        <v>122</v>
      </c>
      <c r="F5" s="151" t="s">
        <v>123</v>
      </c>
    </row>
    <row r="6" ht="20.25" customHeight="1" spans="1:6">
      <c r="A6" s="154" t="s">
        <v>44</v>
      </c>
      <c r="B6" s="154">
        <v>2</v>
      </c>
      <c r="C6" s="154">
        <v>3</v>
      </c>
      <c r="D6" s="154">
        <v>4</v>
      </c>
      <c r="E6" s="154">
        <v>5</v>
      </c>
      <c r="F6" s="154">
        <v>6</v>
      </c>
    </row>
    <row r="7" ht="20.25" customHeight="1" spans="1:6">
      <c r="A7" s="63">
        <v>19100</v>
      </c>
      <c r="B7" s="63"/>
      <c r="C7" s="63">
        <v>13100</v>
      </c>
      <c r="D7" s="63"/>
      <c r="E7" s="153">
        <v>13100</v>
      </c>
      <c r="F7" s="63">
        <v>6000</v>
      </c>
    </row>
  </sheetData>
  <mergeCells count="6">
    <mergeCell ref="A1:F1"/>
    <mergeCell ref="A2:F2"/>
    <mergeCell ref="A3:E3"/>
    <mergeCell ref="C4:E4"/>
    <mergeCell ref="A4:A5"/>
    <mergeCell ref="B4:B5"/>
  </mergeCells>
  <pageMargins left="0.75" right="0.75" top="1" bottom="1" header="0.5" footer="0.5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40"/>
  <sheetViews>
    <sheetView showZeros="0" workbookViewId="0">
      <selection activeCell="A1" sqref="A1:W1"/>
    </sheetView>
  </sheetViews>
  <sheetFormatPr defaultColWidth="8.85" defaultRowHeight="15" customHeight="1"/>
  <cols>
    <col min="1" max="1" width="27.275" customWidth="1"/>
    <col min="2" max="2" width="20.8416666666667" customWidth="1"/>
    <col min="3" max="3" width="22.7" customWidth="1"/>
    <col min="4" max="4" width="11.1333333333333" customWidth="1"/>
    <col min="5" max="5" width="22.7" customWidth="1"/>
    <col min="6" max="6" width="11.1333333333333" customWidth="1"/>
    <col min="7" max="7" width="22.7" customWidth="1"/>
    <col min="8" max="8" width="16.2833333333333" customWidth="1"/>
    <col min="9" max="9" width="16.4166666666667" customWidth="1"/>
    <col min="10" max="13" width="16.2833333333333" customWidth="1"/>
    <col min="14" max="16" width="16.4166666666667" customWidth="1"/>
    <col min="17" max="22" width="16.2833333333333" customWidth="1"/>
    <col min="23" max="23" width="16.4166666666667" customWidth="1"/>
  </cols>
  <sheetData>
    <row r="1" customHeight="1" spans="1:23">
      <c r="A1" s="148" t="s">
        <v>124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</row>
    <row r="2" ht="28.5" customHeight="1" spans="1:23">
      <c r="A2" s="149" t="s">
        <v>125</v>
      </c>
      <c r="B2" s="149"/>
      <c r="C2" s="149" t="s">
        <v>126</v>
      </c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</row>
    <row r="3" ht="19.5" customHeight="1" spans="1:23">
      <c r="A3" s="150" t="str">
        <f>"单位名称："&amp;"玉溪滇剧（国家非物质文化遗产）传承保护展演中心"</f>
        <v>单位名称：玉溪滇剧（国家非物质文化遗产）传承保护展演中心</v>
      </c>
      <c r="B3" s="15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48"/>
      <c r="S3" s="148"/>
      <c r="T3" s="148"/>
      <c r="U3" s="148"/>
      <c r="V3" s="148"/>
      <c r="W3" s="148" t="s">
        <v>2</v>
      </c>
    </row>
    <row r="4" ht="19.5" customHeight="1" spans="1:23">
      <c r="A4" s="151" t="s">
        <v>127</v>
      </c>
      <c r="B4" s="151" t="s">
        <v>128</v>
      </c>
      <c r="C4" s="151" t="s">
        <v>129</v>
      </c>
      <c r="D4" s="151" t="s">
        <v>130</v>
      </c>
      <c r="E4" s="151" t="s">
        <v>131</v>
      </c>
      <c r="F4" s="151" t="s">
        <v>132</v>
      </c>
      <c r="G4" s="151" t="s">
        <v>133</v>
      </c>
      <c r="H4" s="151" t="s">
        <v>134</v>
      </c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</row>
    <row r="5" ht="19.5" customHeight="1" spans="1:23">
      <c r="A5" s="151"/>
      <c r="B5" s="151"/>
      <c r="C5" s="151"/>
      <c r="D5" s="151"/>
      <c r="E5" s="151"/>
      <c r="F5" s="151"/>
      <c r="G5" s="151"/>
      <c r="H5" s="151" t="s">
        <v>30</v>
      </c>
      <c r="I5" s="151" t="s">
        <v>33</v>
      </c>
      <c r="J5" s="151"/>
      <c r="K5" s="151"/>
      <c r="L5" s="151"/>
      <c r="M5" s="151"/>
      <c r="N5" s="151" t="s">
        <v>135</v>
      </c>
      <c r="O5" s="151"/>
      <c r="P5" s="151"/>
      <c r="Q5" s="151" t="s">
        <v>36</v>
      </c>
      <c r="R5" s="151" t="s">
        <v>70</v>
      </c>
      <c r="S5" s="151"/>
      <c r="T5" s="151"/>
      <c r="U5" s="151"/>
      <c r="V5" s="151"/>
      <c r="W5" s="151"/>
    </row>
    <row r="6" ht="41.25" customHeight="1" spans="1:23">
      <c r="A6" s="151"/>
      <c r="B6" s="151"/>
      <c r="C6" s="151"/>
      <c r="D6" s="151"/>
      <c r="E6" s="151"/>
      <c r="F6" s="151"/>
      <c r="G6" s="151"/>
      <c r="H6" s="151"/>
      <c r="I6" s="151" t="s">
        <v>136</v>
      </c>
      <c r="J6" s="151" t="s">
        <v>137</v>
      </c>
      <c r="K6" s="151" t="s">
        <v>138</v>
      </c>
      <c r="L6" s="151" t="s">
        <v>139</v>
      </c>
      <c r="M6" s="151" t="s">
        <v>140</v>
      </c>
      <c r="N6" s="151" t="s">
        <v>33</v>
      </c>
      <c r="O6" s="151" t="s">
        <v>34</v>
      </c>
      <c r="P6" s="151" t="s">
        <v>35</v>
      </c>
      <c r="Q6" s="151"/>
      <c r="R6" s="151" t="s">
        <v>32</v>
      </c>
      <c r="S6" s="151" t="s">
        <v>39</v>
      </c>
      <c r="T6" s="151" t="s">
        <v>141</v>
      </c>
      <c r="U6" s="151" t="s">
        <v>41</v>
      </c>
      <c r="V6" s="151" t="s">
        <v>42</v>
      </c>
      <c r="W6" s="151" t="s">
        <v>43</v>
      </c>
    </row>
    <row r="7" ht="20.25" customHeight="1" spans="1:23">
      <c r="A7" s="152" t="s">
        <v>44</v>
      </c>
      <c r="B7" s="152" t="s">
        <v>45</v>
      </c>
      <c r="C7" s="152" t="s">
        <v>46</v>
      </c>
      <c r="D7" s="152" t="s">
        <v>47</v>
      </c>
      <c r="E7" s="152" t="s">
        <v>48</v>
      </c>
      <c r="F7" s="152" t="s">
        <v>49</v>
      </c>
      <c r="G7" s="152" t="s">
        <v>50</v>
      </c>
      <c r="H7" s="152" t="s">
        <v>51</v>
      </c>
      <c r="I7" s="152" t="s">
        <v>52</v>
      </c>
      <c r="J7" s="152" t="s">
        <v>53</v>
      </c>
      <c r="K7" s="152" t="s">
        <v>54</v>
      </c>
      <c r="L7" s="152" t="s">
        <v>55</v>
      </c>
      <c r="M7" s="152" t="s">
        <v>56</v>
      </c>
      <c r="N7" s="152" t="s">
        <v>57</v>
      </c>
      <c r="O7" s="152" t="s">
        <v>58</v>
      </c>
      <c r="P7" s="152" t="s">
        <v>59</v>
      </c>
      <c r="Q7" s="152" t="s">
        <v>60</v>
      </c>
      <c r="R7" s="152" t="s">
        <v>61</v>
      </c>
      <c r="S7" s="152" t="s">
        <v>62</v>
      </c>
      <c r="T7" s="152" t="s">
        <v>142</v>
      </c>
      <c r="U7" s="152" t="s">
        <v>143</v>
      </c>
      <c r="V7" s="152" t="s">
        <v>144</v>
      </c>
      <c r="W7" s="152" t="s">
        <v>145</v>
      </c>
    </row>
    <row r="8" ht="20.25" customHeight="1" spans="1:23">
      <c r="A8" t="s">
        <v>64</v>
      </c>
      <c r="C8" s="150"/>
      <c r="D8" s="150"/>
      <c r="E8" s="150"/>
      <c r="G8" s="150"/>
      <c r="H8" s="153">
        <v>15614163.33</v>
      </c>
      <c r="I8" s="63">
        <v>15614163.33</v>
      </c>
      <c r="J8" s="63">
        <v>7591071.22</v>
      </c>
      <c r="K8" s="63"/>
      <c r="L8" s="63">
        <v>8023092.11</v>
      </c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</row>
    <row r="9" ht="20.25" customHeight="1" spans="1:23">
      <c r="A9" t="str">
        <f t="shared" ref="A9:A39" si="0">"       "&amp;"玉溪滇剧（国家非物质文化遗产）传承保护展演中心"</f>
        <v>       玉溪滇剧（国家非物质文化遗产）传承保护展演中心</v>
      </c>
      <c r="B9" s="150" t="s">
        <v>146</v>
      </c>
      <c r="C9" s="150" t="s">
        <v>147</v>
      </c>
      <c r="D9" s="150" t="s">
        <v>80</v>
      </c>
      <c r="E9" s="150" t="s">
        <v>148</v>
      </c>
      <c r="F9" s="150" t="s">
        <v>149</v>
      </c>
      <c r="G9" s="150" t="s">
        <v>150</v>
      </c>
      <c r="H9" s="153">
        <v>107280</v>
      </c>
      <c r="I9" s="63">
        <v>107280</v>
      </c>
      <c r="J9" s="63">
        <v>26820</v>
      </c>
      <c r="K9" s="63"/>
      <c r="L9" s="63">
        <v>80460</v>
      </c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</row>
    <row r="10" ht="20.25" customHeight="1" spans="1:23">
      <c r="A10" s="150" t="str">
        <f t="shared" si="0"/>
        <v>       玉溪滇剧（国家非物质文化遗产）传承保护展演中心</v>
      </c>
      <c r="B10" s="150" t="s">
        <v>151</v>
      </c>
      <c r="C10" s="150" t="s">
        <v>152</v>
      </c>
      <c r="D10" s="150" t="s">
        <v>85</v>
      </c>
      <c r="E10" s="150" t="s">
        <v>153</v>
      </c>
      <c r="F10" s="150" t="s">
        <v>154</v>
      </c>
      <c r="G10" s="150" t="s">
        <v>155</v>
      </c>
      <c r="H10" s="153">
        <v>280000</v>
      </c>
      <c r="I10" s="63">
        <v>280000</v>
      </c>
      <c r="J10" s="63"/>
      <c r="K10" s="150"/>
      <c r="L10" s="63">
        <v>280000</v>
      </c>
      <c r="M10" s="150"/>
      <c r="N10" s="63"/>
      <c r="O10" s="63"/>
      <c r="P10" s="150"/>
      <c r="Q10" s="63"/>
      <c r="R10" s="63"/>
      <c r="S10" s="63"/>
      <c r="T10" s="63"/>
      <c r="U10" s="63"/>
      <c r="V10" s="63"/>
      <c r="W10" s="63"/>
    </row>
    <row r="11" ht="20.25" customHeight="1" spans="1:23">
      <c r="A11" s="150" t="str">
        <f t="shared" si="0"/>
        <v>       玉溪滇剧（国家非物质文化遗产）传承保护展演中心</v>
      </c>
      <c r="B11" s="150" t="s">
        <v>156</v>
      </c>
      <c r="C11" s="150" t="s">
        <v>157</v>
      </c>
      <c r="D11" s="150" t="s">
        <v>80</v>
      </c>
      <c r="E11" s="150" t="s">
        <v>148</v>
      </c>
      <c r="F11" s="150" t="s">
        <v>158</v>
      </c>
      <c r="G11" s="150" t="s">
        <v>159</v>
      </c>
      <c r="H11" s="153">
        <v>80000</v>
      </c>
      <c r="I11" s="63">
        <v>80000</v>
      </c>
      <c r="J11" s="63"/>
      <c r="K11" s="150"/>
      <c r="L11" s="63">
        <v>80000</v>
      </c>
      <c r="M11" s="150"/>
      <c r="N11" s="63"/>
      <c r="O11" s="63"/>
      <c r="P11" s="150"/>
      <c r="Q11" s="63"/>
      <c r="R11" s="63"/>
      <c r="S11" s="63"/>
      <c r="T11" s="63"/>
      <c r="U11" s="63"/>
      <c r="V11" s="63"/>
      <c r="W11" s="63"/>
    </row>
    <row r="12" ht="20.25" customHeight="1" spans="1:23">
      <c r="A12" s="150" t="str">
        <f t="shared" si="0"/>
        <v>       玉溪滇剧（国家非物质文化遗产）传承保护展演中心</v>
      </c>
      <c r="B12" s="150" t="s">
        <v>156</v>
      </c>
      <c r="C12" s="150" t="s">
        <v>157</v>
      </c>
      <c r="D12" s="150" t="s">
        <v>80</v>
      </c>
      <c r="E12" s="150" t="s">
        <v>148</v>
      </c>
      <c r="F12" s="150" t="s">
        <v>160</v>
      </c>
      <c r="G12" s="150" t="s">
        <v>161</v>
      </c>
      <c r="H12" s="153">
        <v>41500</v>
      </c>
      <c r="I12" s="63">
        <v>41500</v>
      </c>
      <c r="J12" s="63"/>
      <c r="K12" s="150"/>
      <c r="L12" s="63">
        <v>41500</v>
      </c>
      <c r="M12" s="150"/>
      <c r="N12" s="63"/>
      <c r="O12" s="63"/>
      <c r="P12" s="150"/>
      <c r="Q12" s="63"/>
      <c r="R12" s="63"/>
      <c r="S12" s="63"/>
      <c r="T12" s="63"/>
      <c r="U12" s="63"/>
      <c r="V12" s="63"/>
      <c r="W12" s="63"/>
    </row>
    <row r="13" ht="20.25" customHeight="1" spans="1:23">
      <c r="A13" s="150" t="str">
        <f t="shared" si="0"/>
        <v>       玉溪滇剧（国家非物质文化遗产）传承保护展演中心</v>
      </c>
      <c r="B13" s="150" t="s">
        <v>162</v>
      </c>
      <c r="C13" s="150" t="s">
        <v>163</v>
      </c>
      <c r="D13" s="150" t="s">
        <v>80</v>
      </c>
      <c r="E13" s="150" t="s">
        <v>148</v>
      </c>
      <c r="F13" s="150" t="s">
        <v>164</v>
      </c>
      <c r="G13" s="150" t="s">
        <v>165</v>
      </c>
      <c r="H13" s="153">
        <v>3291564</v>
      </c>
      <c r="I13" s="63">
        <v>3291564</v>
      </c>
      <c r="J13" s="63">
        <v>1440059.25</v>
      </c>
      <c r="K13" s="150"/>
      <c r="L13" s="63">
        <v>1851504.75</v>
      </c>
      <c r="M13" s="150"/>
      <c r="N13" s="63"/>
      <c r="O13" s="63"/>
      <c r="P13" s="150"/>
      <c r="Q13" s="63"/>
      <c r="R13" s="63"/>
      <c r="S13" s="63"/>
      <c r="T13" s="63"/>
      <c r="U13" s="63"/>
      <c r="V13" s="63"/>
      <c r="W13" s="63"/>
    </row>
    <row r="14" ht="20.25" customHeight="1" spans="1:23">
      <c r="A14" s="150" t="str">
        <f t="shared" si="0"/>
        <v>       玉溪滇剧（国家非物质文化遗产）传承保护展演中心</v>
      </c>
      <c r="B14" s="150" t="s">
        <v>162</v>
      </c>
      <c r="C14" s="150" t="s">
        <v>163</v>
      </c>
      <c r="D14" s="150" t="s">
        <v>80</v>
      </c>
      <c r="E14" s="150" t="s">
        <v>148</v>
      </c>
      <c r="F14" s="150" t="s">
        <v>166</v>
      </c>
      <c r="G14" s="150" t="s">
        <v>167</v>
      </c>
      <c r="H14" s="153">
        <v>396</v>
      </c>
      <c r="I14" s="63">
        <v>396</v>
      </c>
      <c r="J14" s="63">
        <v>173.25</v>
      </c>
      <c r="K14" s="150"/>
      <c r="L14" s="63">
        <v>222.75</v>
      </c>
      <c r="M14" s="150"/>
      <c r="N14" s="63"/>
      <c r="O14" s="63"/>
      <c r="P14" s="150"/>
      <c r="Q14" s="63"/>
      <c r="R14" s="63"/>
      <c r="S14" s="63"/>
      <c r="T14" s="63"/>
      <c r="U14" s="63"/>
      <c r="V14" s="63"/>
      <c r="W14" s="63"/>
    </row>
    <row r="15" ht="20.25" customHeight="1" spans="1:23">
      <c r="A15" s="150" t="str">
        <f t="shared" si="0"/>
        <v>       玉溪滇剧（国家非物质文化遗产）传承保护展演中心</v>
      </c>
      <c r="B15" s="150" t="s">
        <v>162</v>
      </c>
      <c r="C15" s="150" t="s">
        <v>163</v>
      </c>
      <c r="D15" s="150" t="s">
        <v>80</v>
      </c>
      <c r="E15" s="150" t="s">
        <v>148</v>
      </c>
      <c r="F15" s="150" t="s">
        <v>168</v>
      </c>
      <c r="G15" s="150" t="s">
        <v>169</v>
      </c>
      <c r="H15" s="153">
        <v>1137600</v>
      </c>
      <c r="I15" s="63">
        <v>1137600</v>
      </c>
      <c r="J15" s="63">
        <v>497700</v>
      </c>
      <c r="K15" s="150"/>
      <c r="L15" s="63">
        <v>639900</v>
      </c>
      <c r="M15" s="150"/>
      <c r="N15" s="63"/>
      <c r="O15" s="63"/>
      <c r="P15" s="150"/>
      <c r="Q15" s="63"/>
      <c r="R15" s="63"/>
      <c r="S15" s="63"/>
      <c r="T15" s="63"/>
      <c r="U15" s="63"/>
      <c r="V15" s="63"/>
      <c r="W15" s="63"/>
    </row>
    <row r="16" ht="20.25" customHeight="1" spans="1:23">
      <c r="A16" s="150" t="str">
        <f t="shared" si="0"/>
        <v>       玉溪滇剧（国家非物质文化遗产）传承保护展演中心</v>
      </c>
      <c r="B16" s="150" t="s">
        <v>162</v>
      </c>
      <c r="C16" s="150" t="s">
        <v>163</v>
      </c>
      <c r="D16" s="150" t="s">
        <v>97</v>
      </c>
      <c r="E16" s="150" t="s">
        <v>170</v>
      </c>
      <c r="F16" s="150" t="s">
        <v>166</v>
      </c>
      <c r="G16" s="150" t="s">
        <v>167</v>
      </c>
      <c r="H16" s="153">
        <v>47040</v>
      </c>
      <c r="I16" s="63">
        <v>47040</v>
      </c>
      <c r="J16" s="63"/>
      <c r="K16" s="150"/>
      <c r="L16" s="63">
        <v>47040</v>
      </c>
      <c r="M16" s="150"/>
      <c r="N16" s="63"/>
      <c r="O16" s="63"/>
      <c r="P16" s="150"/>
      <c r="Q16" s="63"/>
      <c r="R16" s="63"/>
      <c r="S16" s="63"/>
      <c r="T16" s="63"/>
      <c r="U16" s="63"/>
      <c r="V16" s="63"/>
      <c r="W16" s="63"/>
    </row>
    <row r="17" ht="20.25" customHeight="1" spans="1:23">
      <c r="A17" s="150" t="str">
        <f t="shared" si="0"/>
        <v>       玉溪滇剧（国家非物质文化遗产）传承保护展演中心</v>
      </c>
      <c r="B17" s="150" t="s">
        <v>171</v>
      </c>
      <c r="C17" s="150" t="s">
        <v>172</v>
      </c>
      <c r="D17" s="150" t="s">
        <v>80</v>
      </c>
      <c r="E17" s="150" t="s">
        <v>148</v>
      </c>
      <c r="F17" s="150" t="s">
        <v>173</v>
      </c>
      <c r="G17" s="150" t="s">
        <v>172</v>
      </c>
      <c r="H17" s="153">
        <v>132241.44</v>
      </c>
      <c r="I17" s="63">
        <v>132241.44</v>
      </c>
      <c r="J17" s="63"/>
      <c r="K17" s="150"/>
      <c r="L17" s="63">
        <v>132241.44</v>
      </c>
      <c r="M17" s="150"/>
      <c r="N17" s="63"/>
      <c r="O17" s="63"/>
      <c r="P17" s="150"/>
      <c r="Q17" s="63"/>
      <c r="R17" s="63"/>
      <c r="S17" s="63"/>
      <c r="T17" s="63"/>
      <c r="U17" s="63"/>
      <c r="V17" s="63"/>
      <c r="W17" s="63"/>
    </row>
    <row r="18" ht="20.25" customHeight="1" spans="1:23">
      <c r="A18" s="150" t="str">
        <f t="shared" si="0"/>
        <v>       玉溪滇剧（国家非物质文化遗产）传承保护展演中心</v>
      </c>
      <c r="B18" s="150" t="s">
        <v>174</v>
      </c>
      <c r="C18" s="150" t="s">
        <v>175</v>
      </c>
      <c r="D18" s="150" t="s">
        <v>80</v>
      </c>
      <c r="E18" s="150" t="s">
        <v>148</v>
      </c>
      <c r="F18" s="150" t="s">
        <v>176</v>
      </c>
      <c r="G18" s="150" t="s">
        <v>177</v>
      </c>
      <c r="H18" s="153">
        <v>47872.53</v>
      </c>
      <c r="I18" s="63">
        <v>47872.53</v>
      </c>
      <c r="J18" s="63">
        <v>11968.13</v>
      </c>
      <c r="K18" s="150"/>
      <c r="L18" s="63">
        <v>35904.4</v>
      </c>
      <c r="M18" s="150"/>
      <c r="N18" s="63"/>
      <c r="O18" s="63"/>
      <c r="P18" s="150"/>
      <c r="Q18" s="63"/>
      <c r="R18" s="63"/>
      <c r="S18" s="63"/>
      <c r="T18" s="63"/>
      <c r="U18" s="63"/>
      <c r="V18" s="63"/>
      <c r="W18" s="63"/>
    </row>
    <row r="19" ht="20.25" customHeight="1" spans="1:23">
      <c r="A19" s="150" t="str">
        <f t="shared" si="0"/>
        <v>       玉溪滇剧（国家非物质文化遗产）传承保护展演中心</v>
      </c>
      <c r="B19" s="150" t="s">
        <v>174</v>
      </c>
      <c r="C19" s="150" t="s">
        <v>175</v>
      </c>
      <c r="D19" s="150" t="s">
        <v>84</v>
      </c>
      <c r="E19" s="150" t="s">
        <v>178</v>
      </c>
      <c r="F19" s="150" t="s">
        <v>179</v>
      </c>
      <c r="G19" s="150" t="s">
        <v>180</v>
      </c>
      <c r="H19" s="153">
        <v>1050341.76</v>
      </c>
      <c r="I19" s="63">
        <v>1050341.76</v>
      </c>
      <c r="J19" s="63">
        <v>262585.44</v>
      </c>
      <c r="K19" s="150"/>
      <c r="L19" s="63">
        <v>787756.32</v>
      </c>
      <c r="M19" s="150"/>
      <c r="N19" s="63"/>
      <c r="O19" s="63"/>
      <c r="P19" s="150"/>
      <c r="Q19" s="63"/>
      <c r="R19" s="63"/>
      <c r="S19" s="63"/>
      <c r="T19" s="63"/>
      <c r="U19" s="63"/>
      <c r="V19" s="63"/>
      <c r="W19" s="63"/>
    </row>
    <row r="20" ht="20.25" customHeight="1" spans="1:23">
      <c r="A20" s="150" t="str">
        <f t="shared" si="0"/>
        <v>       玉溪滇剧（国家非物质文化遗产）传承保护展演中心</v>
      </c>
      <c r="B20" s="150" t="s">
        <v>174</v>
      </c>
      <c r="C20" s="150" t="s">
        <v>175</v>
      </c>
      <c r="D20" s="150" t="s">
        <v>91</v>
      </c>
      <c r="E20" s="150" t="s">
        <v>181</v>
      </c>
      <c r="F20" s="150" t="s">
        <v>182</v>
      </c>
      <c r="G20" s="150" t="s">
        <v>183</v>
      </c>
      <c r="H20" s="153">
        <v>544864.79</v>
      </c>
      <c r="I20" s="63">
        <v>544864.79</v>
      </c>
      <c r="J20" s="63">
        <v>136216.2</v>
      </c>
      <c r="K20" s="150"/>
      <c r="L20" s="63">
        <v>408648.59</v>
      </c>
      <c r="M20" s="150"/>
      <c r="N20" s="63"/>
      <c r="O20" s="63"/>
      <c r="P20" s="150"/>
      <c r="Q20" s="63"/>
      <c r="R20" s="63"/>
      <c r="S20" s="63"/>
      <c r="T20" s="63"/>
      <c r="U20" s="63"/>
      <c r="V20" s="63"/>
      <c r="W20" s="63"/>
    </row>
    <row r="21" ht="20.25" customHeight="1" spans="1:23">
      <c r="A21" s="150" t="str">
        <f t="shared" si="0"/>
        <v>       玉溪滇剧（国家非物质文化遗产）传承保护展演中心</v>
      </c>
      <c r="B21" s="150" t="s">
        <v>174</v>
      </c>
      <c r="C21" s="150" t="s">
        <v>175</v>
      </c>
      <c r="D21" s="150" t="s">
        <v>92</v>
      </c>
      <c r="E21" s="150" t="s">
        <v>184</v>
      </c>
      <c r="F21" s="150" t="s">
        <v>185</v>
      </c>
      <c r="G21" s="150" t="s">
        <v>186</v>
      </c>
      <c r="H21" s="153">
        <v>490231.8</v>
      </c>
      <c r="I21" s="63">
        <v>490231.8</v>
      </c>
      <c r="J21" s="63">
        <v>122557.95</v>
      </c>
      <c r="K21" s="150"/>
      <c r="L21" s="63">
        <v>367673.85</v>
      </c>
      <c r="M21" s="150"/>
      <c r="N21" s="63"/>
      <c r="O21" s="63"/>
      <c r="P21" s="150"/>
      <c r="Q21" s="63"/>
      <c r="R21" s="63"/>
      <c r="S21" s="63"/>
      <c r="T21" s="63"/>
      <c r="U21" s="63"/>
      <c r="V21" s="63"/>
      <c r="W21" s="63"/>
    </row>
    <row r="22" ht="20.25" customHeight="1" spans="1:23">
      <c r="A22" s="150" t="str">
        <f t="shared" si="0"/>
        <v>       玉溪滇剧（国家非物质文化遗产）传承保护展演中心</v>
      </c>
      <c r="B22" s="150" t="s">
        <v>174</v>
      </c>
      <c r="C22" s="150" t="s">
        <v>175</v>
      </c>
      <c r="D22" s="150" t="s">
        <v>93</v>
      </c>
      <c r="E22" s="150" t="s">
        <v>187</v>
      </c>
      <c r="F22" s="150" t="s">
        <v>176</v>
      </c>
      <c r="G22" s="150" t="s">
        <v>177</v>
      </c>
      <c r="H22" s="153">
        <v>65787.01</v>
      </c>
      <c r="I22" s="63">
        <v>65787.01</v>
      </c>
      <c r="J22" s="63">
        <v>45600.75</v>
      </c>
      <c r="K22" s="150"/>
      <c r="L22" s="63">
        <v>20186.26</v>
      </c>
      <c r="M22" s="150"/>
      <c r="N22" s="63"/>
      <c r="O22" s="63"/>
      <c r="P22" s="150"/>
      <c r="Q22" s="63"/>
      <c r="R22" s="63"/>
      <c r="S22" s="63"/>
      <c r="T22" s="63"/>
      <c r="U22" s="63"/>
      <c r="V22" s="63"/>
      <c r="W22" s="63"/>
    </row>
    <row r="23" ht="20.25" customHeight="1" spans="1:23">
      <c r="A23" s="150" t="str">
        <f t="shared" si="0"/>
        <v>       玉溪滇剧（国家非物质文化遗产）传承保护展演中心</v>
      </c>
      <c r="B23" s="150" t="s">
        <v>188</v>
      </c>
      <c r="C23" s="150" t="s">
        <v>189</v>
      </c>
      <c r="D23" s="150" t="s">
        <v>96</v>
      </c>
      <c r="E23" s="150" t="s">
        <v>189</v>
      </c>
      <c r="F23" s="150" t="s">
        <v>190</v>
      </c>
      <c r="G23" s="150" t="s">
        <v>189</v>
      </c>
      <c r="H23" s="153">
        <v>1128144</v>
      </c>
      <c r="I23" s="63">
        <v>1128144</v>
      </c>
      <c r="J23" s="63">
        <v>282036</v>
      </c>
      <c r="K23" s="150"/>
      <c r="L23" s="63">
        <v>846108</v>
      </c>
      <c r="M23" s="150"/>
      <c r="N23" s="63"/>
      <c r="O23" s="63"/>
      <c r="P23" s="150"/>
      <c r="Q23" s="63"/>
      <c r="R23" s="63"/>
      <c r="S23" s="63"/>
      <c r="T23" s="63"/>
      <c r="U23" s="63"/>
      <c r="V23" s="63"/>
      <c r="W23" s="63"/>
    </row>
    <row r="24" ht="20.25" customHeight="1" spans="1:23">
      <c r="A24" s="150" t="str">
        <f t="shared" si="0"/>
        <v>       玉溪滇剧（国家非物质文化遗产）传承保护展演中心</v>
      </c>
      <c r="B24" s="150" t="s">
        <v>191</v>
      </c>
      <c r="C24" s="150" t="s">
        <v>192</v>
      </c>
      <c r="D24" s="150" t="s">
        <v>83</v>
      </c>
      <c r="E24" s="150" t="s">
        <v>193</v>
      </c>
      <c r="F24" s="150" t="s">
        <v>194</v>
      </c>
      <c r="G24" s="150" t="s">
        <v>195</v>
      </c>
      <c r="H24" s="153">
        <v>1188000</v>
      </c>
      <c r="I24" s="63">
        <v>1188000</v>
      </c>
      <c r="J24" s="63">
        <v>1188000</v>
      </c>
      <c r="K24" s="150"/>
      <c r="L24" s="63"/>
      <c r="M24" s="150"/>
      <c r="N24" s="63"/>
      <c r="O24" s="63"/>
      <c r="P24" s="150"/>
      <c r="Q24" s="63"/>
      <c r="R24" s="63"/>
      <c r="S24" s="63"/>
      <c r="T24" s="63"/>
      <c r="U24" s="63"/>
      <c r="V24" s="63"/>
      <c r="W24" s="63"/>
    </row>
    <row r="25" ht="20.25" customHeight="1" spans="1:23">
      <c r="A25" s="150" t="str">
        <f t="shared" si="0"/>
        <v>       玉溪滇剧（国家非物质文化遗产）传承保护展演中心</v>
      </c>
      <c r="B25" s="150" t="s">
        <v>196</v>
      </c>
      <c r="C25" s="150" t="s">
        <v>197</v>
      </c>
      <c r="D25" s="150" t="s">
        <v>80</v>
      </c>
      <c r="E25" s="150" t="s">
        <v>148</v>
      </c>
      <c r="F25" s="150" t="s">
        <v>158</v>
      </c>
      <c r="G25" s="150" t="s">
        <v>159</v>
      </c>
      <c r="H25" s="153">
        <v>372000</v>
      </c>
      <c r="I25" s="63">
        <v>372000</v>
      </c>
      <c r="J25" s="63">
        <v>90154.25</v>
      </c>
      <c r="K25" s="150"/>
      <c r="L25" s="63">
        <v>281845.75</v>
      </c>
      <c r="M25" s="150"/>
      <c r="N25" s="63"/>
      <c r="O25" s="63"/>
      <c r="P25" s="150"/>
      <c r="Q25" s="63"/>
      <c r="R25" s="63"/>
      <c r="S25" s="63"/>
      <c r="T25" s="63"/>
      <c r="U25" s="63"/>
      <c r="V25" s="63"/>
      <c r="W25" s="63"/>
    </row>
    <row r="26" ht="20.25" customHeight="1" spans="1:23">
      <c r="A26" s="150" t="str">
        <f t="shared" si="0"/>
        <v>       玉溪滇剧（国家非物质文化遗产）传承保护展演中心</v>
      </c>
      <c r="B26" s="150" t="s">
        <v>196</v>
      </c>
      <c r="C26" s="150" t="s">
        <v>197</v>
      </c>
      <c r="D26" s="150" t="s">
        <v>80</v>
      </c>
      <c r="E26" s="150" t="s">
        <v>148</v>
      </c>
      <c r="F26" s="150" t="s">
        <v>198</v>
      </c>
      <c r="G26" s="150" t="s">
        <v>199</v>
      </c>
      <c r="H26" s="153">
        <v>10000</v>
      </c>
      <c r="I26" s="63">
        <v>10000</v>
      </c>
      <c r="J26" s="63">
        <v>2500</v>
      </c>
      <c r="K26" s="150"/>
      <c r="L26" s="63">
        <v>7500</v>
      </c>
      <c r="M26" s="150"/>
      <c r="N26" s="63"/>
      <c r="O26" s="63"/>
      <c r="P26" s="150"/>
      <c r="Q26" s="63"/>
      <c r="R26" s="63"/>
      <c r="S26" s="63"/>
      <c r="T26" s="63"/>
      <c r="U26" s="63"/>
      <c r="V26" s="63"/>
      <c r="W26" s="63"/>
    </row>
    <row r="27" ht="20.25" customHeight="1" spans="1:23">
      <c r="A27" s="150" t="str">
        <f t="shared" si="0"/>
        <v>       玉溪滇剧（国家非物质文化遗产）传承保护展演中心</v>
      </c>
      <c r="B27" s="150" t="s">
        <v>196</v>
      </c>
      <c r="C27" s="150" t="s">
        <v>197</v>
      </c>
      <c r="D27" s="150" t="s">
        <v>80</v>
      </c>
      <c r="E27" s="150" t="s">
        <v>148</v>
      </c>
      <c r="F27" s="150" t="s">
        <v>200</v>
      </c>
      <c r="G27" s="150" t="s">
        <v>201</v>
      </c>
      <c r="H27" s="153">
        <v>20000</v>
      </c>
      <c r="I27" s="63">
        <v>20000</v>
      </c>
      <c r="J27" s="63">
        <v>5000</v>
      </c>
      <c r="K27" s="150"/>
      <c r="L27" s="63">
        <v>15000</v>
      </c>
      <c r="M27" s="150"/>
      <c r="N27" s="63"/>
      <c r="O27" s="63"/>
      <c r="P27" s="150"/>
      <c r="Q27" s="63"/>
      <c r="R27" s="63"/>
      <c r="S27" s="63"/>
      <c r="T27" s="63"/>
      <c r="U27" s="63"/>
      <c r="V27" s="63"/>
      <c r="W27" s="63"/>
    </row>
    <row r="28" ht="20.25" customHeight="1" spans="1:23">
      <c r="A28" s="150" t="str">
        <f t="shared" si="0"/>
        <v>       玉溪滇剧（国家非物质文化遗产）传承保护展演中心</v>
      </c>
      <c r="B28" s="150" t="s">
        <v>196</v>
      </c>
      <c r="C28" s="150" t="s">
        <v>197</v>
      </c>
      <c r="D28" s="150" t="s">
        <v>80</v>
      </c>
      <c r="E28" s="150" t="s">
        <v>148</v>
      </c>
      <c r="F28" s="150" t="s">
        <v>202</v>
      </c>
      <c r="G28" s="150" t="s">
        <v>203</v>
      </c>
      <c r="H28" s="153">
        <v>7000</v>
      </c>
      <c r="I28" s="63">
        <v>7000</v>
      </c>
      <c r="J28" s="63">
        <v>1750</v>
      </c>
      <c r="K28" s="150"/>
      <c r="L28" s="63">
        <v>5250</v>
      </c>
      <c r="M28" s="150"/>
      <c r="N28" s="63"/>
      <c r="O28" s="63"/>
      <c r="P28" s="150"/>
      <c r="Q28" s="63"/>
      <c r="R28" s="63"/>
      <c r="S28" s="63"/>
      <c r="T28" s="63"/>
      <c r="U28" s="63"/>
      <c r="V28" s="63"/>
      <c r="W28" s="63"/>
    </row>
    <row r="29" ht="20.25" customHeight="1" spans="1:23">
      <c r="A29" s="150" t="str">
        <f t="shared" si="0"/>
        <v>       玉溪滇剧（国家非物质文化遗产）传承保护展演中心</v>
      </c>
      <c r="B29" s="150" t="s">
        <v>196</v>
      </c>
      <c r="C29" s="150" t="s">
        <v>197</v>
      </c>
      <c r="D29" s="150" t="s">
        <v>80</v>
      </c>
      <c r="E29" s="150" t="s">
        <v>148</v>
      </c>
      <c r="F29" s="150" t="s">
        <v>204</v>
      </c>
      <c r="G29" s="150" t="s">
        <v>205</v>
      </c>
      <c r="H29" s="153">
        <v>100000</v>
      </c>
      <c r="I29" s="63">
        <v>100000</v>
      </c>
      <c r="J29" s="63">
        <v>25000</v>
      </c>
      <c r="K29" s="150"/>
      <c r="L29" s="63">
        <v>75000</v>
      </c>
      <c r="M29" s="150"/>
      <c r="N29" s="63"/>
      <c r="O29" s="63"/>
      <c r="P29" s="150"/>
      <c r="Q29" s="63"/>
      <c r="R29" s="63"/>
      <c r="S29" s="63"/>
      <c r="T29" s="63"/>
      <c r="U29" s="63"/>
      <c r="V29" s="63"/>
      <c r="W29" s="63"/>
    </row>
    <row r="30" ht="20.25" customHeight="1" spans="1:23">
      <c r="A30" s="150" t="str">
        <f t="shared" si="0"/>
        <v>       玉溪滇剧（国家非物质文化遗产）传承保护展演中心</v>
      </c>
      <c r="B30" s="150" t="s">
        <v>196</v>
      </c>
      <c r="C30" s="150" t="s">
        <v>197</v>
      </c>
      <c r="D30" s="150" t="s">
        <v>80</v>
      </c>
      <c r="E30" s="150" t="s">
        <v>148</v>
      </c>
      <c r="F30" s="150" t="s">
        <v>206</v>
      </c>
      <c r="G30" s="150" t="s">
        <v>207</v>
      </c>
      <c r="H30" s="153">
        <v>120000</v>
      </c>
      <c r="I30" s="63">
        <v>120000</v>
      </c>
      <c r="J30" s="63">
        <v>30000</v>
      </c>
      <c r="K30" s="150"/>
      <c r="L30" s="63">
        <v>90000</v>
      </c>
      <c r="M30" s="150"/>
      <c r="N30" s="63"/>
      <c r="O30" s="63"/>
      <c r="P30" s="150"/>
      <c r="Q30" s="63"/>
      <c r="R30" s="63"/>
      <c r="S30" s="63"/>
      <c r="T30" s="63"/>
      <c r="U30" s="63"/>
      <c r="V30" s="63"/>
      <c r="W30" s="63"/>
    </row>
    <row r="31" ht="20.25" customHeight="1" spans="1:23">
      <c r="A31" s="150" t="str">
        <f t="shared" si="0"/>
        <v>       玉溪滇剧（国家非物质文化遗产）传承保护展演中心</v>
      </c>
      <c r="B31" s="150" t="s">
        <v>196</v>
      </c>
      <c r="C31" s="150" t="s">
        <v>197</v>
      </c>
      <c r="D31" s="150" t="s">
        <v>80</v>
      </c>
      <c r="E31" s="150" t="s">
        <v>148</v>
      </c>
      <c r="F31" s="150" t="s">
        <v>160</v>
      </c>
      <c r="G31" s="150" t="s">
        <v>161</v>
      </c>
      <c r="H31" s="153">
        <v>9000</v>
      </c>
      <c r="I31" s="63">
        <v>9000</v>
      </c>
      <c r="J31" s="63">
        <v>2250</v>
      </c>
      <c r="K31" s="150"/>
      <c r="L31" s="63">
        <v>6750</v>
      </c>
      <c r="M31" s="150"/>
      <c r="N31" s="63"/>
      <c r="O31" s="63"/>
      <c r="P31" s="150"/>
      <c r="Q31" s="63"/>
      <c r="R31" s="63"/>
      <c r="S31" s="63"/>
      <c r="T31" s="63"/>
      <c r="U31" s="63"/>
      <c r="V31" s="63"/>
      <c r="W31" s="63"/>
    </row>
    <row r="32" ht="20.25" customHeight="1" spans="1:23">
      <c r="A32" s="150" t="str">
        <f t="shared" si="0"/>
        <v>       玉溪滇剧（国家非物质文化遗产）传承保护展演中心</v>
      </c>
      <c r="B32" s="150" t="s">
        <v>196</v>
      </c>
      <c r="C32" s="150" t="s">
        <v>197</v>
      </c>
      <c r="D32" s="150" t="s">
        <v>80</v>
      </c>
      <c r="E32" s="150" t="s">
        <v>148</v>
      </c>
      <c r="F32" s="150" t="s">
        <v>208</v>
      </c>
      <c r="G32" s="150" t="s">
        <v>209</v>
      </c>
      <c r="H32" s="153">
        <v>68000</v>
      </c>
      <c r="I32" s="63">
        <v>68000</v>
      </c>
      <c r="J32" s="63">
        <v>17000</v>
      </c>
      <c r="K32" s="150"/>
      <c r="L32" s="63">
        <v>51000</v>
      </c>
      <c r="M32" s="150"/>
      <c r="N32" s="63"/>
      <c r="O32" s="63"/>
      <c r="P32" s="150"/>
      <c r="Q32" s="63"/>
      <c r="R32" s="63"/>
      <c r="S32" s="63"/>
      <c r="T32" s="63"/>
      <c r="U32" s="63"/>
      <c r="V32" s="63"/>
      <c r="W32" s="63"/>
    </row>
    <row r="33" ht="20.25" customHeight="1" spans="1:23">
      <c r="A33" s="150" t="str">
        <f t="shared" si="0"/>
        <v>       玉溪滇剧（国家非物质文化遗产）传承保护展演中心</v>
      </c>
      <c r="B33" s="150" t="s">
        <v>196</v>
      </c>
      <c r="C33" s="150" t="s">
        <v>197</v>
      </c>
      <c r="D33" s="150" t="s">
        <v>80</v>
      </c>
      <c r="E33" s="150" t="s">
        <v>148</v>
      </c>
      <c r="F33" s="150" t="s">
        <v>210</v>
      </c>
      <c r="G33" s="150" t="s">
        <v>211</v>
      </c>
      <c r="H33" s="153">
        <v>70000</v>
      </c>
      <c r="I33" s="63">
        <v>70000</v>
      </c>
      <c r="J33" s="63">
        <v>17500</v>
      </c>
      <c r="K33" s="150"/>
      <c r="L33" s="63">
        <v>52500</v>
      </c>
      <c r="M33" s="150"/>
      <c r="N33" s="63"/>
      <c r="O33" s="63"/>
      <c r="P33" s="150"/>
      <c r="Q33" s="63"/>
      <c r="R33" s="63"/>
      <c r="S33" s="63"/>
      <c r="T33" s="63"/>
      <c r="U33" s="63"/>
      <c r="V33" s="63"/>
      <c r="W33" s="63"/>
    </row>
    <row r="34" ht="20.25" customHeight="1" spans="1:23">
      <c r="A34" s="150" t="str">
        <f t="shared" si="0"/>
        <v>       玉溪滇剧（国家非物质文化遗产）传承保护展演中心</v>
      </c>
      <c r="B34" s="150" t="s">
        <v>196</v>
      </c>
      <c r="C34" s="150" t="s">
        <v>197</v>
      </c>
      <c r="D34" s="150" t="s">
        <v>83</v>
      </c>
      <c r="E34" s="150" t="s">
        <v>193</v>
      </c>
      <c r="F34" s="150" t="s">
        <v>210</v>
      </c>
      <c r="G34" s="150" t="s">
        <v>211</v>
      </c>
      <c r="H34" s="153">
        <v>27000</v>
      </c>
      <c r="I34" s="63">
        <v>27000</v>
      </c>
      <c r="J34" s="63">
        <v>27000</v>
      </c>
      <c r="K34" s="150"/>
      <c r="L34" s="63"/>
      <c r="M34" s="150"/>
      <c r="N34" s="63"/>
      <c r="O34" s="63"/>
      <c r="P34" s="150"/>
      <c r="Q34" s="63"/>
      <c r="R34" s="63"/>
      <c r="S34" s="63"/>
      <c r="T34" s="63"/>
      <c r="U34" s="63"/>
      <c r="V34" s="63"/>
      <c r="W34" s="63"/>
    </row>
    <row r="35" ht="20.25" customHeight="1" spans="1:23">
      <c r="A35" s="150" t="str">
        <f t="shared" si="0"/>
        <v>       玉溪滇剧（国家非物质文化遗产）传承保护展演中心</v>
      </c>
      <c r="B35" s="150" t="s">
        <v>212</v>
      </c>
      <c r="C35" s="150" t="s">
        <v>213</v>
      </c>
      <c r="D35" s="150" t="s">
        <v>80</v>
      </c>
      <c r="E35" s="150" t="s">
        <v>148</v>
      </c>
      <c r="F35" s="150" t="s">
        <v>214</v>
      </c>
      <c r="G35" s="150" t="s">
        <v>215</v>
      </c>
      <c r="H35" s="153">
        <v>13100</v>
      </c>
      <c r="I35" s="63">
        <v>13100</v>
      </c>
      <c r="J35" s="63"/>
      <c r="K35" s="150"/>
      <c r="L35" s="63">
        <v>13100</v>
      </c>
      <c r="M35" s="150"/>
      <c r="N35" s="63"/>
      <c r="O35" s="63"/>
      <c r="P35" s="150"/>
      <c r="Q35" s="63"/>
      <c r="R35" s="63"/>
      <c r="S35" s="63"/>
      <c r="T35" s="63"/>
      <c r="U35" s="63"/>
      <c r="V35" s="63"/>
      <c r="W35" s="63"/>
    </row>
    <row r="36" ht="20.25" customHeight="1" spans="1:23">
      <c r="A36" s="150" t="str">
        <f t="shared" si="0"/>
        <v>       玉溪滇剧（国家非物质文化遗产）传承保护展演中心</v>
      </c>
      <c r="B36" s="150" t="s">
        <v>216</v>
      </c>
      <c r="C36" s="150" t="s">
        <v>123</v>
      </c>
      <c r="D36" s="150" t="s">
        <v>80</v>
      </c>
      <c r="E36" s="150" t="s">
        <v>148</v>
      </c>
      <c r="F36" s="150" t="s">
        <v>217</v>
      </c>
      <c r="G36" s="150" t="s">
        <v>123</v>
      </c>
      <c r="H36" s="153">
        <v>6000</v>
      </c>
      <c r="I36" s="63">
        <v>6000</v>
      </c>
      <c r="J36" s="63"/>
      <c r="K36" s="150"/>
      <c r="L36" s="63">
        <v>6000</v>
      </c>
      <c r="M36" s="150"/>
      <c r="N36" s="63"/>
      <c r="O36" s="63"/>
      <c r="P36" s="150"/>
      <c r="Q36" s="63"/>
      <c r="R36" s="63"/>
      <c r="S36" s="63"/>
      <c r="T36" s="63"/>
      <c r="U36" s="63"/>
      <c r="V36" s="63"/>
      <c r="W36" s="63"/>
    </row>
    <row r="37" ht="20.25" customHeight="1" spans="1:23">
      <c r="A37" s="150" t="str">
        <f t="shared" si="0"/>
        <v>       玉溪滇剧（国家非物质文化遗产）传承保护展演中心</v>
      </c>
      <c r="B37" s="150" t="s">
        <v>218</v>
      </c>
      <c r="C37" s="150" t="s">
        <v>219</v>
      </c>
      <c r="D37" s="150" t="s">
        <v>80</v>
      </c>
      <c r="E37" s="150" t="s">
        <v>148</v>
      </c>
      <c r="F37" s="150" t="s">
        <v>168</v>
      </c>
      <c r="G37" s="150" t="s">
        <v>169</v>
      </c>
      <c r="H37" s="153">
        <v>3359200</v>
      </c>
      <c r="I37" s="63">
        <v>3359200</v>
      </c>
      <c r="J37" s="63">
        <v>3359200</v>
      </c>
      <c r="K37" s="150"/>
      <c r="L37" s="63"/>
      <c r="M37" s="150"/>
      <c r="N37" s="63"/>
      <c r="O37" s="63"/>
      <c r="P37" s="150"/>
      <c r="Q37" s="63"/>
      <c r="R37" s="63"/>
      <c r="S37" s="63"/>
      <c r="T37" s="63"/>
      <c r="U37" s="63"/>
      <c r="V37" s="63"/>
      <c r="W37" s="63"/>
    </row>
    <row r="38" ht="20.25" customHeight="1" spans="1:23">
      <c r="A38" s="150" t="str">
        <f t="shared" si="0"/>
        <v>       玉溪滇剧（国家非物质文化遗产）传承保护展演中心</v>
      </c>
      <c r="B38" s="150" t="s">
        <v>220</v>
      </c>
      <c r="C38" s="150" t="s">
        <v>221</v>
      </c>
      <c r="D38" s="150" t="s">
        <v>80</v>
      </c>
      <c r="E38" s="150" t="s">
        <v>148</v>
      </c>
      <c r="F38" s="150" t="s">
        <v>168</v>
      </c>
      <c r="G38" s="150" t="s">
        <v>169</v>
      </c>
      <c r="H38" s="153">
        <v>1700000</v>
      </c>
      <c r="I38" s="63">
        <v>1700000</v>
      </c>
      <c r="J38" s="63"/>
      <c r="K38" s="150"/>
      <c r="L38" s="63">
        <v>1700000</v>
      </c>
      <c r="M38" s="150"/>
      <c r="N38" s="63"/>
      <c r="O38" s="63"/>
      <c r="P38" s="150"/>
      <c r="Q38" s="63"/>
      <c r="R38" s="63"/>
      <c r="S38" s="63"/>
      <c r="T38" s="63"/>
      <c r="U38" s="63"/>
      <c r="V38" s="63"/>
      <c r="W38" s="63"/>
    </row>
    <row r="39" ht="20.25" customHeight="1" spans="1:23">
      <c r="A39" s="150" t="str">
        <f t="shared" si="0"/>
        <v>       玉溪滇剧（国家非物质文化遗产）传承保护展演中心</v>
      </c>
      <c r="B39" s="150" t="s">
        <v>222</v>
      </c>
      <c r="C39" s="150" t="s">
        <v>223</v>
      </c>
      <c r="D39" s="150" t="s">
        <v>80</v>
      </c>
      <c r="E39" s="150" t="s">
        <v>148</v>
      </c>
      <c r="F39" s="150" t="s">
        <v>224</v>
      </c>
      <c r="G39" s="150" t="s">
        <v>223</v>
      </c>
      <c r="H39" s="153">
        <v>100000</v>
      </c>
      <c r="I39" s="63">
        <v>100000</v>
      </c>
      <c r="J39" s="63"/>
      <c r="K39" s="150"/>
      <c r="L39" s="63">
        <v>100000</v>
      </c>
      <c r="M39" s="150"/>
      <c r="N39" s="63"/>
      <c r="O39" s="63"/>
      <c r="P39" s="150"/>
      <c r="Q39" s="63"/>
      <c r="R39" s="63"/>
      <c r="S39" s="63"/>
      <c r="T39" s="63"/>
      <c r="U39" s="63"/>
      <c r="V39" s="63"/>
      <c r="W39" s="63"/>
    </row>
    <row r="40" ht="20.25" customHeight="1" spans="1:23">
      <c r="A40" s="152" t="s">
        <v>30</v>
      </c>
      <c r="B40" s="152"/>
      <c r="C40" s="152"/>
      <c r="D40" s="152"/>
      <c r="E40" s="152"/>
      <c r="F40" s="152"/>
      <c r="G40" s="152"/>
      <c r="H40" s="63">
        <v>15614163.33</v>
      </c>
      <c r="I40" s="63">
        <v>15614163.33</v>
      </c>
      <c r="J40" s="63">
        <v>7591071.22</v>
      </c>
      <c r="K40" s="63"/>
      <c r="L40" s="63">
        <v>8023092.11</v>
      </c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</sheetData>
  <mergeCells count="17">
    <mergeCell ref="A1:W1"/>
    <mergeCell ref="A2:W2"/>
    <mergeCell ref="A3:V3"/>
    <mergeCell ref="H4:W4"/>
    <mergeCell ref="I5:M5"/>
    <mergeCell ref="N5:P5"/>
    <mergeCell ref="R5:W5"/>
    <mergeCell ref="A40:G40"/>
    <mergeCell ref="A4:A6"/>
    <mergeCell ref="B4:B6"/>
    <mergeCell ref="C4:C6"/>
    <mergeCell ref="D4:D6"/>
    <mergeCell ref="E4:E6"/>
    <mergeCell ref="F4:F6"/>
    <mergeCell ref="G4:G6"/>
    <mergeCell ref="H5:H6"/>
    <mergeCell ref="Q5:Q6"/>
  </mergeCells>
  <pageMargins left="0.75" right="0.75" top="1" bottom="1" header="0.5" footer="0.5"/>
  <pageSetup paperSize="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33"/>
  <sheetViews>
    <sheetView showZeros="0" topLeftCell="F1" workbookViewId="0">
      <selection activeCell="A1" sqref="A1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2:23">
      <c r="B1" s="130"/>
      <c r="E1" s="142"/>
      <c r="F1" s="142"/>
      <c r="G1" s="142"/>
      <c r="H1" s="142"/>
      <c r="K1" s="130"/>
      <c r="N1" s="130"/>
      <c r="O1" s="130"/>
      <c r="P1" s="130"/>
      <c r="U1" s="147"/>
      <c r="W1" s="131" t="s">
        <v>225</v>
      </c>
    </row>
    <row r="2" ht="27.75" customHeight="1" spans="1:23">
      <c r="A2" s="32" t="s">
        <v>226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ht="13.5" customHeight="1" spans="1:23">
      <c r="A3" s="5" t="str">
        <f>"单位名称："&amp;"玉溪滇剧（国家非物质文化遗产）传承保护展演中心"</f>
        <v>单位名称：玉溪滇剧（国家非物质文化遗产）传承保护展演中心</v>
      </c>
      <c r="B3" s="143" t="str">
        <f>"单位名称："&amp;"玉溪滇剧（国家非物质文化遗产）传承保护展演中心"</f>
        <v>单位名称：玉溪滇剧（国家非物质文化遗产）传承保护展演中心</v>
      </c>
      <c r="C3" s="143"/>
      <c r="D3" s="143"/>
      <c r="E3" s="143"/>
      <c r="F3" s="143"/>
      <c r="G3" s="143"/>
      <c r="H3" s="143"/>
      <c r="I3" s="143"/>
      <c r="J3" s="7"/>
      <c r="K3" s="7"/>
      <c r="L3" s="7"/>
      <c r="M3" s="7"/>
      <c r="N3" s="7"/>
      <c r="O3" s="7"/>
      <c r="P3" s="7"/>
      <c r="Q3" s="7"/>
      <c r="U3" s="147"/>
      <c r="W3" s="134" t="s">
        <v>2</v>
      </c>
    </row>
    <row r="4" ht="21.75" customHeight="1" spans="1:23">
      <c r="A4" s="9" t="s">
        <v>227</v>
      </c>
      <c r="B4" s="9" t="s">
        <v>128</v>
      </c>
      <c r="C4" s="9" t="s">
        <v>129</v>
      </c>
      <c r="D4" s="9" t="s">
        <v>228</v>
      </c>
      <c r="E4" s="10" t="s">
        <v>130</v>
      </c>
      <c r="F4" s="10" t="s">
        <v>131</v>
      </c>
      <c r="G4" s="10" t="s">
        <v>132</v>
      </c>
      <c r="H4" s="10" t="s">
        <v>133</v>
      </c>
      <c r="I4" s="20" t="s">
        <v>30</v>
      </c>
      <c r="J4" s="20" t="s">
        <v>229</v>
      </c>
      <c r="K4" s="20"/>
      <c r="L4" s="20"/>
      <c r="M4" s="20"/>
      <c r="N4" s="20" t="s">
        <v>135</v>
      </c>
      <c r="O4" s="20"/>
      <c r="P4" s="20"/>
      <c r="Q4" s="10" t="s">
        <v>36</v>
      </c>
      <c r="R4" s="11" t="s">
        <v>230</v>
      </c>
      <c r="S4" s="12"/>
      <c r="T4" s="12"/>
      <c r="U4" s="12"/>
      <c r="V4" s="12"/>
      <c r="W4" s="13"/>
    </row>
    <row r="5" ht="21.75" customHeight="1" spans="1:23">
      <c r="A5" s="14"/>
      <c r="B5" s="14"/>
      <c r="C5" s="14"/>
      <c r="D5" s="14"/>
      <c r="E5" s="15"/>
      <c r="F5" s="15"/>
      <c r="G5" s="15"/>
      <c r="H5" s="15"/>
      <c r="I5" s="20"/>
      <c r="J5" s="146" t="s">
        <v>33</v>
      </c>
      <c r="K5" s="146"/>
      <c r="L5" s="146" t="s">
        <v>34</v>
      </c>
      <c r="M5" s="146" t="s">
        <v>35</v>
      </c>
      <c r="N5" s="10" t="s">
        <v>33</v>
      </c>
      <c r="O5" s="10" t="s">
        <v>34</v>
      </c>
      <c r="P5" s="10" t="s">
        <v>35</v>
      </c>
      <c r="Q5" s="15"/>
      <c r="R5" s="10" t="s">
        <v>32</v>
      </c>
      <c r="S5" s="10" t="s">
        <v>39</v>
      </c>
      <c r="T5" s="10" t="s">
        <v>141</v>
      </c>
      <c r="U5" s="10" t="s">
        <v>41</v>
      </c>
      <c r="V5" s="10" t="s">
        <v>42</v>
      </c>
      <c r="W5" s="10" t="s">
        <v>43</v>
      </c>
    </row>
    <row r="6" ht="40.5" customHeight="1" spans="1:23">
      <c r="A6" s="17"/>
      <c r="B6" s="17"/>
      <c r="C6" s="17"/>
      <c r="D6" s="17"/>
      <c r="E6" s="18"/>
      <c r="F6" s="18"/>
      <c r="G6" s="18"/>
      <c r="H6" s="18"/>
      <c r="I6" s="20"/>
      <c r="J6" s="146" t="s">
        <v>32</v>
      </c>
      <c r="K6" s="146" t="s">
        <v>231</v>
      </c>
      <c r="L6" s="146"/>
      <c r="M6" s="146"/>
      <c r="N6" s="18"/>
      <c r="O6" s="18"/>
      <c r="P6" s="18"/>
      <c r="Q6" s="18"/>
      <c r="R6" s="18"/>
      <c r="S6" s="18"/>
      <c r="T6" s="18"/>
      <c r="U6" s="19"/>
      <c r="V6" s="18"/>
      <c r="W6" s="18"/>
    </row>
    <row r="7" ht="15" customHeight="1" spans="1:23">
      <c r="A7" s="144">
        <v>1</v>
      </c>
      <c r="B7" s="144">
        <v>2</v>
      </c>
      <c r="C7" s="144">
        <v>3</v>
      </c>
      <c r="D7" s="144">
        <v>4</v>
      </c>
      <c r="E7" s="144">
        <v>5</v>
      </c>
      <c r="F7" s="144">
        <v>6</v>
      </c>
      <c r="G7" s="144">
        <v>7</v>
      </c>
      <c r="H7" s="144">
        <v>8</v>
      </c>
      <c r="I7" s="144">
        <v>9</v>
      </c>
      <c r="J7" s="144">
        <v>10</v>
      </c>
      <c r="K7" s="144">
        <v>11</v>
      </c>
      <c r="L7" s="144">
        <v>12</v>
      </c>
      <c r="M7" s="144">
        <v>13</v>
      </c>
      <c r="N7" s="144">
        <v>14</v>
      </c>
      <c r="O7" s="144">
        <v>15</v>
      </c>
      <c r="P7" s="144">
        <v>16</v>
      </c>
      <c r="Q7" s="144">
        <v>17</v>
      </c>
      <c r="R7" s="144">
        <v>18</v>
      </c>
      <c r="S7" s="144">
        <v>19</v>
      </c>
      <c r="T7" s="144">
        <v>20</v>
      </c>
      <c r="U7" s="144">
        <v>21</v>
      </c>
      <c r="V7" s="144">
        <v>22</v>
      </c>
      <c r="W7" s="144">
        <v>23</v>
      </c>
    </row>
    <row r="8" ht="32.9" customHeight="1" spans="1:23">
      <c r="A8" s="26"/>
      <c r="B8" s="145"/>
      <c r="C8" s="26" t="s">
        <v>232</v>
      </c>
      <c r="D8" s="26"/>
      <c r="E8" s="26"/>
      <c r="F8" s="26"/>
      <c r="G8" s="26"/>
      <c r="H8" s="26"/>
      <c r="I8" s="45">
        <v>763662.01</v>
      </c>
      <c r="J8" s="45"/>
      <c r="K8" s="45"/>
      <c r="L8" s="45"/>
      <c r="M8" s="45"/>
      <c r="N8" s="45">
        <v>763662.01</v>
      </c>
      <c r="O8" s="45"/>
      <c r="P8" s="45"/>
      <c r="Q8" s="45"/>
      <c r="R8" s="45"/>
      <c r="S8" s="45"/>
      <c r="T8" s="45"/>
      <c r="U8" s="45"/>
      <c r="V8" s="45"/>
      <c r="W8" s="45"/>
    </row>
    <row r="9" ht="32.9" customHeight="1" spans="1:23">
      <c r="A9" s="26" t="s">
        <v>233</v>
      </c>
      <c r="B9" s="145" t="s">
        <v>234</v>
      </c>
      <c r="C9" s="26" t="s">
        <v>232</v>
      </c>
      <c r="D9" s="26" t="s">
        <v>64</v>
      </c>
      <c r="E9" s="26" t="s">
        <v>80</v>
      </c>
      <c r="F9" s="26" t="s">
        <v>148</v>
      </c>
      <c r="G9" s="26" t="s">
        <v>204</v>
      </c>
      <c r="H9" s="26" t="s">
        <v>205</v>
      </c>
      <c r="I9" s="45">
        <v>26748</v>
      </c>
      <c r="J9" s="45"/>
      <c r="K9" s="45"/>
      <c r="L9" s="45"/>
      <c r="M9" s="45"/>
      <c r="N9" s="45">
        <v>26748</v>
      </c>
      <c r="O9" s="45"/>
      <c r="P9" s="45"/>
      <c r="Q9" s="45"/>
      <c r="R9" s="45"/>
      <c r="S9" s="45"/>
      <c r="T9" s="45"/>
      <c r="U9" s="45"/>
      <c r="V9" s="45"/>
      <c r="W9" s="45"/>
    </row>
    <row r="10" ht="32.9" customHeight="1" spans="1:23">
      <c r="A10" s="26" t="s">
        <v>233</v>
      </c>
      <c r="B10" s="145" t="s">
        <v>234</v>
      </c>
      <c r="C10" s="26" t="s">
        <v>232</v>
      </c>
      <c r="D10" s="26" t="s">
        <v>64</v>
      </c>
      <c r="E10" s="26" t="s">
        <v>80</v>
      </c>
      <c r="F10" s="26" t="s">
        <v>148</v>
      </c>
      <c r="G10" s="26" t="s">
        <v>206</v>
      </c>
      <c r="H10" s="26" t="s">
        <v>207</v>
      </c>
      <c r="I10" s="45">
        <v>350721.77</v>
      </c>
      <c r="J10" s="45"/>
      <c r="K10" s="45"/>
      <c r="L10" s="45"/>
      <c r="M10" s="45"/>
      <c r="N10" s="45">
        <v>350721.77</v>
      </c>
      <c r="O10" s="45"/>
      <c r="P10" s="45"/>
      <c r="Q10" s="45"/>
      <c r="R10" s="45"/>
      <c r="S10" s="45"/>
      <c r="T10" s="45"/>
      <c r="U10" s="45"/>
      <c r="V10" s="45"/>
      <c r="W10" s="45"/>
    </row>
    <row r="11" ht="32.9" customHeight="1" spans="1:23">
      <c r="A11" s="26" t="s">
        <v>233</v>
      </c>
      <c r="B11" s="145" t="s">
        <v>234</v>
      </c>
      <c r="C11" s="26" t="s">
        <v>232</v>
      </c>
      <c r="D11" s="26" t="s">
        <v>64</v>
      </c>
      <c r="E11" s="26" t="s">
        <v>80</v>
      </c>
      <c r="F11" s="26" t="s">
        <v>148</v>
      </c>
      <c r="G11" s="26" t="s">
        <v>235</v>
      </c>
      <c r="H11" s="26" t="s">
        <v>236</v>
      </c>
      <c r="I11" s="45">
        <v>377192.24</v>
      </c>
      <c r="J11" s="45"/>
      <c r="K11" s="45"/>
      <c r="L11" s="45"/>
      <c r="M11" s="45"/>
      <c r="N11" s="45">
        <v>377192.24</v>
      </c>
      <c r="O11" s="45"/>
      <c r="P11" s="45"/>
      <c r="Q11" s="45"/>
      <c r="R11" s="45"/>
      <c r="S11" s="45"/>
      <c r="T11" s="45"/>
      <c r="U11" s="45"/>
      <c r="V11" s="45"/>
      <c r="W11" s="45"/>
    </row>
    <row r="12" ht="32.9" customHeight="1" spans="1:23">
      <c r="A12" s="26" t="s">
        <v>233</v>
      </c>
      <c r="B12" s="145" t="s">
        <v>234</v>
      </c>
      <c r="C12" s="26" t="s">
        <v>232</v>
      </c>
      <c r="D12" s="26" t="s">
        <v>64</v>
      </c>
      <c r="E12" s="26" t="s">
        <v>80</v>
      </c>
      <c r="F12" s="26" t="s">
        <v>148</v>
      </c>
      <c r="G12" s="26" t="s">
        <v>160</v>
      </c>
      <c r="H12" s="26" t="s">
        <v>161</v>
      </c>
      <c r="I12" s="45">
        <v>9000</v>
      </c>
      <c r="J12" s="45"/>
      <c r="K12" s="45"/>
      <c r="L12" s="45"/>
      <c r="M12" s="45"/>
      <c r="N12" s="45">
        <v>9000</v>
      </c>
      <c r="O12" s="45"/>
      <c r="P12" s="45"/>
      <c r="Q12" s="45"/>
      <c r="R12" s="45"/>
      <c r="S12" s="45"/>
      <c r="T12" s="45"/>
      <c r="U12" s="45"/>
      <c r="V12" s="45"/>
      <c r="W12" s="45"/>
    </row>
    <row r="13" ht="32.9" customHeight="1" spans="1:23">
      <c r="A13" s="26"/>
      <c r="B13" s="26"/>
      <c r="C13" s="26" t="s">
        <v>237</v>
      </c>
      <c r="D13" s="26"/>
      <c r="E13" s="26"/>
      <c r="F13" s="26"/>
      <c r="G13" s="26"/>
      <c r="H13" s="26"/>
      <c r="I13" s="45">
        <v>17900.7</v>
      </c>
      <c r="J13" s="45">
        <v>17900.7</v>
      </c>
      <c r="K13" s="45">
        <v>17900.7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</row>
    <row r="14" ht="32.9" customHeight="1" spans="1:23">
      <c r="A14" s="26" t="s">
        <v>238</v>
      </c>
      <c r="B14" s="145" t="s">
        <v>239</v>
      </c>
      <c r="C14" s="26" t="s">
        <v>237</v>
      </c>
      <c r="D14" s="26" t="s">
        <v>64</v>
      </c>
      <c r="E14" s="26" t="s">
        <v>87</v>
      </c>
      <c r="F14" s="26" t="s">
        <v>240</v>
      </c>
      <c r="G14" s="26" t="s">
        <v>194</v>
      </c>
      <c r="H14" s="26" t="s">
        <v>195</v>
      </c>
      <c r="I14" s="45">
        <v>17900.7</v>
      </c>
      <c r="J14" s="45">
        <v>17900.7</v>
      </c>
      <c r="K14" s="45">
        <v>17900.7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</row>
    <row r="15" ht="32.9" customHeight="1" spans="1:23">
      <c r="A15" s="26"/>
      <c r="B15" s="26"/>
      <c r="C15" s="26" t="s">
        <v>241</v>
      </c>
      <c r="D15" s="26"/>
      <c r="E15" s="26"/>
      <c r="F15" s="26"/>
      <c r="G15" s="26"/>
      <c r="H15" s="26"/>
      <c r="I15" s="45">
        <v>102300</v>
      </c>
      <c r="J15" s="45"/>
      <c r="K15" s="45"/>
      <c r="L15" s="45"/>
      <c r="M15" s="45"/>
      <c r="N15" s="45">
        <v>102300</v>
      </c>
      <c r="O15" s="45"/>
      <c r="P15" s="45"/>
      <c r="Q15" s="45"/>
      <c r="R15" s="45"/>
      <c r="S15" s="45"/>
      <c r="T15" s="45"/>
      <c r="U15" s="45"/>
      <c r="V15" s="45"/>
      <c r="W15" s="45"/>
    </row>
    <row r="16" ht="32.9" customHeight="1" spans="1:23">
      <c r="A16" s="26" t="s">
        <v>233</v>
      </c>
      <c r="B16" s="145" t="s">
        <v>242</v>
      </c>
      <c r="C16" s="26" t="s">
        <v>241</v>
      </c>
      <c r="D16" s="26" t="s">
        <v>64</v>
      </c>
      <c r="E16" s="26" t="s">
        <v>80</v>
      </c>
      <c r="F16" s="26" t="s">
        <v>148</v>
      </c>
      <c r="G16" s="26" t="s">
        <v>224</v>
      </c>
      <c r="H16" s="26" t="s">
        <v>223</v>
      </c>
      <c r="I16" s="45">
        <v>800</v>
      </c>
      <c r="J16" s="45"/>
      <c r="K16" s="45"/>
      <c r="L16" s="45"/>
      <c r="M16" s="45"/>
      <c r="N16" s="45">
        <v>800</v>
      </c>
      <c r="O16" s="45"/>
      <c r="P16" s="45"/>
      <c r="Q16" s="45"/>
      <c r="R16" s="45"/>
      <c r="S16" s="45"/>
      <c r="T16" s="45"/>
      <c r="U16" s="45"/>
      <c r="V16" s="45"/>
      <c r="W16" s="45"/>
    </row>
    <row r="17" ht="32.9" customHeight="1" spans="1:23">
      <c r="A17" s="26" t="s">
        <v>233</v>
      </c>
      <c r="B17" s="145" t="s">
        <v>242</v>
      </c>
      <c r="C17" s="26" t="s">
        <v>241</v>
      </c>
      <c r="D17" s="26" t="s">
        <v>64</v>
      </c>
      <c r="E17" s="26" t="s">
        <v>80</v>
      </c>
      <c r="F17" s="26" t="s">
        <v>148</v>
      </c>
      <c r="G17" s="26" t="s">
        <v>160</v>
      </c>
      <c r="H17" s="26" t="s">
        <v>161</v>
      </c>
      <c r="I17" s="45">
        <v>45500</v>
      </c>
      <c r="J17" s="45"/>
      <c r="K17" s="45"/>
      <c r="L17" s="45"/>
      <c r="M17" s="45"/>
      <c r="N17" s="45">
        <v>45500</v>
      </c>
      <c r="O17" s="45"/>
      <c r="P17" s="45"/>
      <c r="Q17" s="45"/>
      <c r="R17" s="45"/>
      <c r="S17" s="45"/>
      <c r="T17" s="45"/>
      <c r="U17" s="45"/>
      <c r="V17" s="45"/>
      <c r="W17" s="45"/>
    </row>
    <row r="18" ht="32.9" customHeight="1" spans="1:23">
      <c r="A18" s="26" t="s">
        <v>233</v>
      </c>
      <c r="B18" s="145" t="s">
        <v>242</v>
      </c>
      <c r="C18" s="26" t="s">
        <v>241</v>
      </c>
      <c r="D18" s="26" t="s">
        <v>64</v>
      </c>
      <c r="E18" s="26" t="s">
        <v>80</v>
      </c>
      <c r="F18" s="26" t="s">
        <v>148</v>
      </c>
      <c r="G18" s="26" t="s">
        <v>210</v>
      </c>
      <c r="H18" s="26" t="s">
        <v>211</v>
      </c>
      <c r="I18" s="45">
        <v>56000</v>
      </c>
      <c r="J18" s="45"/>
      <c r="K18" s="45"/>
      <c r="L18" s="45"/>
      <c r="M18" s="45"/>
      <c r="N18" s="45">
        <v>56000</v>
      </c>
      <c r="O18" s="45"/>
      <c r="P18" s="45"/>
      <c r="Q18" s="45"/>
      <c r="R18" s="45"/>
      <c r="S18" s="45"/>
      <c r="T18" s="45"/>
      <c r="U18" s="45"/>
      <c r="V18" s="45"/>
      <c r="W18" s="45"/>
    </row>
    <row r="19" ht="32.9" customHeight="1" spans="1:23">
      <c r="A19" s="26"/>
      <c r="B19" s="26"/>
      <c r="C19" s="26" t="s">
        <v>243</v>
      </c>
      <c r="D19" s="26"/>
      <c r="E19" s="26"/>
      <c r="F19" s="26"/>
      <c r="G19" s="26"/>
      <c r="H19" s="26"/>
      <c r="I19" s="45">
        <v>2450000</v>
      </c>
      <c r="J19" s="45"/>
      <c r="K19" s="45"/>
      <c r="L19" s="45"/>
      <c r="M19" s="45"/>
      <c r="N19" s="45"/>
      <c r="O19" s="45">
        <v>2450000</v>
      </c>
      <c r="P19" s="45"/>
      <c r="Q19" s="45"/>
      <c r="R19" s="45"/>
      <c r="S19" s="45"/>
      <c r="T19" s="45"/>
      <c r="U19" s="45"/>
      <c r="V19" s="45"/>
      <c r="W19" s="45"/>
    </row>
    <row r="20" ht="32.9" customHeight="1" spans="1:23">
      <c r="A20" s="26" t="s">
        <v>233</v>
      </c>
      <c r="B20" s="145" t="s">
        <v>244</v>
      </c>
      <c r="C20" s="26" t="s">
        <v>243</v>
      </c>
      <c r="D20" s="26" t="s">
        <v>64</v>
      </c>
      <c r="E20" s="26" t="s">
        <v>100</v>
      </c>
      <c r="F20" s="26" t="s">
        <v>245</v>
      </c>
      <c r="G20" s="26" t="s">
        <v>246</v>
      </c>
      <c r="H20" s="26" t="s">
        <v>247</v>
      </c>
      <c r="I20" s="45">
        <v>2450000</v>
      </c>
      <c r="J20" s="45"/>
      <c r="K20" s="45"/>
      <c r="L20" s="45"/>
      <c r="M20" s="45"/>
      <c r="N20" s="45"/>
      <c r="O20" s="45">
        <v>2450000</v>
      </c>
      <c r="P20" s="45"/>
      <c r="Q20" s="45"/>
      <c r="R20" s="45"/>
      <c r="S20" s="45"/>
      <c r="T20" s="45"/>
      <c r="U20" s="45"/>
      <c r="V20" s="45"/>
      <c r="W20" s="45"/>
    </row>
    <row r="21" ht="32.9" customHeight="1" spans="1:23">
      <c r="A21" s="26"/>
      <c r="B21" s="26"/>
      <c r="C21" s="26" t="s">
        <v>248</v>
      </c>
      <c r="D21" s="26"/>
      <c r="E21" s="26"/>
      <c r="F21" s="26"/>
      <c r="G21" s="26"/>
      <c r="H21" s="26"/>
      <c r="I21" s="45">
        <v>2500000</v>
      </c>
      <c r="J21" s="45"/>
      <c r="K21" s="45"/>
      <c r="L21" s="45"/>
      <c r="M21" s="45"/>
      <c r="N21" s="45"/>
      <c r="O21" s="45"/>
      <c r="P21" s="45"/>
      <c r="Q21" s="45"/>
      <c r="R21" s="45">
        <v>2500000</v>
      </c>
      <c r="S21" s="45"/>
      <c r="T21" s="45"/>
      <c r="U21" s="45"/>
      <c r="V21" s="45"/>
      <c r="W21" s="45">
        <v>2500000</v>
      </c>
    </row>
    <row r="22" ht="32.9" customHeight="1" spans="1:23">
      <c r="A22" s="26" t="s">
        <v>233</v>
      </c>
      <c r="B22" s="145" t="s">
        <v>249</v>
      </c>
      <c r="C22" s="26" t="s">
        <v>248</v>
      </c>
      <c r="D22" s="26" t="s">
        <v>64</v>
      </c>
      <c r="E22" s="26" t="s">
        <v>80</v>
      </c>
      <c r="F22" s="26" t="s">
        <v>148</v>
      </c>
      <c r="G22" s="26" t="s">
        <v>204</v>
      </c>
      <c r="H22" s="26" t="s">
        <v>205</v>
      </c>
      <c r="I22" s="45">
        <v>170000</v>
      </c>
      <c r="J22" s="45"/>
      <c r="K22" s="45"/>
      <c r="L22" s="45"/>
      <c r="M22" s="45"/>
      <c r="N22" s="45"/>
      <c r="O22" s="45"/>
      <c r="P22" s="45"/>
      <c r="Q22" s="45"/>
      <c r="R22" s="45">
        <v>170000</v>
      </c>
      <c r="S22" s="45"/>
      <c r="T22" s="45"/>
      <c r="U22" s="45"/>
      <c r="V22" s="45"/>
      <c r="W22" s="45">
        <v>170000</v>
      </c>
    </row>
    <row r="23" ht="32.9" customHeight="1" spans="1:23">
      <c r="A23" s="26" t="s">
        <v>233</v>
      </c>
      <c r="B23" s="145" t="s">
        <v>249</v>
      </c>
      <c r="C23" s="26" t="s">
        <v>248</v>
      </c>
      <c r="D23" s="26" t="s">
        <v>64</v>
      </c>
      <c r="E23" s="26" t="s">
        <v>80</v>
      </c>
      <c r="F23" s="26" t="s">
        <v>148</v>
      </c>
      <c r="G23" s="26" t="s">
        <v>224</v>
      </c>
      <c r="H23" s="26" t="s">
        <v>223</v>
      </c>
      <c r="I23" s="45">
        <v>330000</v>
      </c>
      <c r="J23" s="45"/>
      <c r="K23" s="45"/>
      <c r="L23" s="45"/>
      <c r="M23" s="45"/>
      <c r="N23" s="45"/>
      <c r="O23" s="45"/>
      <c r="P23" s="45"/>
      <c r="Q23" s="45"/>
      <c r="R23" s="45">
        <v>330000</v>
      </c>
      <c r="S23" s="45"/>
      <c r="T23" s="45"/>
      <c r="U23" s="45"/>
      <c r="V23" s="45"/>
      <c r="W23" s="45">
        <v>330000</v>
      </c>
    </row>
    <row r="24" ht="32.9" customHeight="1" spans="1:23">
      <c r="A24" s="26" t="s">
        <v>233</v>
      </c>
      <c r="B24" s="145" t="s">
        <v>249</v>
      </c>
      <c r="C24" s="26" t="s">
        <v>248</v>
      </c>
      <c r="D24" s="26" t="s">
        <v>64</v>
      </c>
      <c r="E24" s="26" t="s">
        <v>80</v>
      </c>
      <c r="F24" s="26" t="s">
        <v>148</v>
      </c>
      <c r="G24" s="26" t="s">
        <v>206</v>
      </c>
      <c r="H24" s="26" t="s">
        <v>207</v>
      </c>
      <c r="I24" s="45">
        <v>675000</v>
      </c>
      <c r="J24" s="45"/>
      <c r="K24" s="45"/>
      <c r="L24" s="45"/>
      <c r="M24" s="45"/>
      <c r="N24" s="45"/>
      <c r="O24" s="45"/>
      <c r="P24" s="45"/>
      <c r="Q24" s="45"/>
      <c r="R24" s="45">
        <v>675000</v>
      </c>
      <c r="S24" s="45"/>
      <c r="T24" s="45"/>
      <c r="U24" s="45"/>
      <c r="V24" s="45"/>
      <c r="W24" s="45">
        <v>675000</v>
      </c>
    </row>
    <row r="25" ht="32.9" customHeight="1" spans="1:23">
      <c r="A25" s="26" t="s">
        <v>233</v>
      </c>
      <c r="B25" s="145" t="s">
        <v>249</v>
      </c>
      <c r="C25" s="26" t="s">
        <v>248</v>
      </c>
      <c r="D25" s="26" t="s">
        <v>64</v>
      </c>
      <c r="E25" s="26" t="s">
        <v>80</v>
      </c>
      <c r="F25" s="26" t="s">
        <v>148</v>
      </c>
      <c r="G25" s="26" t="s">
        <v>235</v>
      </c>
      <c r="H25" s="26" t="s">
        <v>236</v>
      </c>
      <c r="I25" s="45">
        <v>1070000</v>
      </c>
      <c r="J25" s="45"/>
      <c r="K25" s="45"/>
      <c r="L25" s="45"/>
      <c r="M25" s="45"/>
      <c r="N25" s="45"/>
      <c r="O25" s="45"/>
      <c r="P25" s="45"/>
      <c r="Q25" s="45"/>
      <c r="R25" s="45">
        <v>1070000</v>
      </c>
      <c r="S25" s="45"/>
      <c r="T25" s="45"/>
      <c r="U25" s="45"/>
      <c r="V25" s="45"/>
      <c r="W25" s="45">
        <v>1070000</v>
      </c>
    </row>
    <row r="26" ht="32.9" customHeight="1" spans="1:23">
      <c r="A26" s="26" t="s">
        <v>233</v>
      </c>
      <c r="B26" s="145" t="s">
        <v>249</v>
      </c>
      <c r="C26" s="26" t="s">
        <v>248</v>
      </c>
      <c r="D26" s="26" t="s">
        <v>64</v>
      </c>
      <c r="E26" s="26" t="s">
        <v>80</v>
      </c>
      <c r="F26" s="26" t="s">
        <v>148</v>
      </c>
      <c r="G26" s="26" t="s">
        <v>160</v>
      </c>
      <c r="H26" s="26" t="s">
        <v>161</v>
      </c>
      <c r="I26" s="45">
        <v>130000</v>
      </c>
      <c r="J26" s="45"/>
      <c r="K26" s="45"/>
      <c r="L26" s="45"/>
      <c r="M26" s="45"/>
      <c r="N26" s="45"/>
      <c r="O26" s="45"/>
      <c r="P26" s="45"/>
      <c r="Q26" s="45"/>
      <c r="R26" s="45">
        <v>130000</v>
      </c>
      <c r="S26" s="45"/>
      <c r="T26" s="45"/>
      <c r="U26" s="45"/>
      <c r="V26" s="45"/>
      <c r="W26" s="45">
        <v>130000</v>
      </c>
    </row>
    <row r="27" ht="32.9" customHeight="1" spans="1:23">
      <c r="A27" s="26" t="s">
        <v>233</v>
      </c>
      <c r="B27" s="145" t="s">
        <v>249</v>
      </c>
      <c r="C27" s="26" t="s">
        <v>248</v>
      </c>
      <c r="D27" s="26" t="s">
        <v>64</v>
      </c>
      <c r="E27" s="26" t="s">
        <v>80</v>
      </c>
      <c r="F27" s="26" t="s">
        <v>148</v>
      </c>
      <c r="G27" s="26" t="s">
        <v>210</v>
      </c>
      <c r="H27" s="26" t="s">
        <v>211</v>
      </c>
      <c r="I27" s="45">
        <v>125000</v>
      </c>
      <c r="J27" s="45"/>
      <c r="K27" s="45"/>
      <c r="L27" s="45"/>
      <c r="M27" s="45"/>
      <c r="N27" s="45"/>
      <c r="O27" s="45"/>
      <c r="P27" s="45"/>
      <c r="Q27" s="45"/>
      <c r="R27" s="45">
        <v>125000</v>
      </c>
      <c r="S27" s="45"/>
      <c r="T27" s="45"/>
      <c r="U27" s="45"/>
      <c r="V27" s="45"/>
      <c r="W27" s="45">
        <v>125000</v>
      </c>
    </row>
    <row r="28" ht="32.9" customHeight="1" spans="1:23">
      <c r="A28" s="26"/>
      <c r="B28" s="26"/>
      <c r="C28" s="26" t="s">
        <v>250</v>
      </c>
      <c r="D28" s="26"/>
      <c r="E28" s="26"/>
      <c r="F28" s="26"/>
      <c r="G28" s="26"/>
      <c r="H28" s="26"/>
      <c r="I28" s="45">
        <v>40000</v>
      </c>
      <c r="J28" s="45">
        <v>40000</v>
      </c>
      <c r="K28" s="45">
        <v>40000</v>
      </c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</row>
    <row r="29" ht="32.9" customHeight="1" spans="1:23">
      <c r="A29" s="26" t="s">
        <v>233</v>
      </c>
      <c r="B29" s="145" t="s">
        <v>251</v>
      </c>
      <c r="C29" s="26" t="s">
        <v>250</v>
      </c>
      <c r="D29" s="26" t="s">
        <v>64</v>
      </c>
      <c r="E29" s="26" t="s">
        <v>80</v>
      </c>
      <c r="F29" s="26" t="s">
        <v>148</v>
      </c>
      <c r="G29" s="26" t="s">
        <v>204</v>
      </c>
      <c r="H29" s="26" t="s">
        <v>205</v>
      </c>
      <c r="I29" s="45">
        <v>10000</v>
      </c>
      <c r="J29" s="45">
        <v>10000</v>
      </c>
      <c r="K29" s="45">
        <v>10000</v>
      </c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</row>
    <row r="30" ht="32.9" customHeight="1" spans="1:23">
      <c r="A30" s="26" t="s">
        <v>233</v>
      </c>
      <c r="B30" s="145" t="s">
        <v>251</v>
      </c>
      <c r="C30" s="26" t="s">
        <v>250</v>
      </c>
      <c r="D30" s="26" t="s">
        <v>64</v>
      </c>
      <c r="E30" s="26" t="s">
        <v>80</v>
      </c>
      <c r="F30" s="26" t="s">
        <v>148</v>
      </c>
      <c r="G30" s="26" t="s">
        <v>206</v>
      </c>
      <c r="H30" s="26" t="s">
        <v>207</v>
      </c>
      <c r="I30" s="45">
        <v>17000</v>
      </c>
      <c r="J30" s="45">
        <v>17000</v>
      </c>
      <c r="K30" s="45">
        <v>17000</v>
      </c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</row>
    <row r="31" ht="32.9" customHeight="1" spans="1:23">
      <c r="A31" s="26" t="s">
        <v>233</v>
      </c>
      <c r="B31" s="145" t="s">
        <v>251</v>
      </c>
      <c r="C31" s="26" t="s">
        <v>250</v>
      </c>
      <c r="D31" s="26" t="s">
        <v>64</v>
      </c>
      <c r="E31" s="26" t="s">
        <v>80</v>
      </c>
      <c r="F31" s="26" t="s">
        <v>148</v>
      </c>
      <c r="G31" s="26" t="s">
        <v>235</v>
      </c>
      <c r="H31" s="26" t="s">
        <v>236</v>
      </c>
      <c r="I31" s="45">
        <v>6000</v>
      </c>
      <c r="J31" s="45">
        <v>6000</v>
      </c>
      <c r="K31" s="45">
        <v>6000</v>
      </c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</row>
    <row r="32" ht="32.9" customHeight="1" spans="1:23">
      <c r="A32" s="26" t="s">
        <v>233</v>
      </c>
      <c r="B32" s="145" t="s">
        <v>251</v>
      </c>
      <c r="C32" s="26" t="s">
        <v>250</v>
      </c>
      <c r="D32" s="26" t="s">
        <v>64</v>
      </c>
      <c r="E32" s="26" t="s">
        <v>80</v>
      </c>
      <c r="F32" s="26" t="s">
        <v>148</v>
      </c>
      <c r="G32" s="26" t="s">
        <v>160</v>
      </c>
      <c r="H32" s="26" t="s">
        <v>161</v>
      </c>
      <c r="I32" s="45">
        <v>7000</v>
      </c>
      <c r="J32" s="45">
        <v>7000</v>
      </c>
      <c r="K32" s="45">
        <v>7000</v>
      </c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</row>
    <row r="33" ht="18.75" customHeight="1" spans="1:23">
      <c r="A33" s="46" t="s">
        <v>252</v>
      </c>
      <c r="B33" s="47"/>
      <c r="C33" s="47"/>
      <c r="D33" s="47"/>
      <c r="E33" s="47"/>
      <c r="F33" s="47"/>
      <c r="G33" s="47"/>
      <c r="H33" s="48"/>
      <c r="I33" s="45">
        <v>5873862.71</v>
      </c>
      <c r="J33" s="45">
        <v>57900.7</v>
      </c>
      <c r="K33" s="45">
        <v>57900.7</v>
      </c>
      <c r="L33" s="45"/>
      <c r="M33" s="45"/>
      <c r="N33" s="45">
        <v>865962.01</v>
      </c>
      <c r="O33" s="45">
        <v>2450000</v>
      </c>
      <c r="P33" s="45"/>
      <c r="Q33" s="45"/>
      <c r="R33" s="45">
        <v>2500000</v>
      </c>
      <c r="S33" s="45"/>
      <c r="T33" s="45"/>
      <c r="U33" s="45"/>
      <c r="V33" s="45"/>
      <c r="W33" s="45">
        <v>2500000</v>
      </c>
    </row>
  </sheetData>
  <mergeCells count="28">
    <mergeCell ref="A2:W2"/>
    <mergeCell ref="A3:I3"/>
    <mergeCell ref="J4:M4"/>
    <mergeCell ref="N4:P4"/>
    <mergeCell ref="R4:W4"/>
    <mergeCell ref="J5:K5"/>
    <mergeCell ref="A33:H3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21"/>
  <sheetViews>
    <sheetView showZeros="0" workbookViewId="0">
      <selection activeCell="A1" sqref="A1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0:10">
      <c r="J1" s="141" t="s">
        <v>253</v>
      </c>
    </row>
    <row r="2" ht="28.5" customHeight="1" spans="1:10">
      <c r="A2" s="140" t="s">
        <v>254</v>
      </c>
      <c r="B2" s="32"/>
      <c r="C2" s="32"/>
      <c r="D2" s="32"/>
      <c r="E2" s="32"/>
      <c r="F2" s="100"/>
      <c r="G2" s="32"/>
      <c r="H2" s="100"/>
      <c r="I2" s="100"/>
      <c r="J2" s="32"/>
    </row>
    <row r="3" ht="15" customHeight="1" spans="1:1">
      <c r="A3" s="5" t="str">
        <f>"单位名称："&amp;"玉溪滇剧（国家非物质文化遗产）传承保护展演中心"</f>
        <v>单位名称：玉溪滇剧（国家非物质文化遗产）传承保护展演中心</v>
      </c>
    </row>
    <row r="4" ht="14.25" customHeight="1" spans="1:10">
      <c r="A4" s="67" t="s">
        <v>255</v>
      </c>
      <c r="B4" s="67" t="s">
        <v>256</v>
      </c>
      <c r="C4" s="67" t="s">
        <v>257</v>
      </c>
      <c r="D4" s="67" t="s">
        <v>258</v>
      </c>
      <c r="E4" s="67" t="s">
        <v>259</v>
      </c>
      <c r="F4" s="54" t="s">
        <v>260</v>
      </c>
      <c r="G4" s="67" t="s">
        <v>261</v>
      </c>
      <c r="H4" s="54" t="s">
        <v>262</v>
      </c>
      <c r="I4" s="54" t="s">
        <v>263</v>
      </c>
      <c r="J4" s="67" t="s">
        <v>264</v>
      </c>
    </row>
    <row r="5" ht="14.25" customHeight="1" spans="1:10">
      <c r="A5" s="67">
        <v>1</v>
      </c>
      <c r="B5" s="67">
        <v>2</v>
      </c>
      <c r="C5" s="67">
        <v>3</v>
      </c>
      <c r="D5" s="67">
        <v>4</v>
      </c>
      <c r="E5" s="67">
        <v>5</v>
      </c>
      <c r="F5" s="54">
        <v>6</v>
      </c>
      <c r="G5" s="67">
        <v>7</v>
      </c>
      <c r="H5" s="54">
        <v>8</v>
      </c>
      <c r="I5" s="54">
        <v>9</v>
      </c>
      <c r="J5" s="67">
        <v>10</v>
      </c>
    </row>
    <row r="6" ht="15" customHeight="1" spans="1:10">
      <c r="A6" s="26" t="s">
        <v>64</v>
      </c>
      <c r="B6" s="68"/>
      <c r="C6" s="68"/>
      <c r="D6" s="68"/>
      <c r="E6" s="69"/>
      <c r="F6" s="70"/>
      <c r="G6" s="69"/>
      <c r="H6" s="70"/>
      <c r="I6" s="70"/>
      <c r="J6" s="69"/>
    </row>
    <row r="7" ht="33.75" customHeight="1" spans="1:10">
      <c r="A7" s="26" t="s">
        <v>237</v>
      </c>
      <c r="B7" s="26" t="s">
        <v>265</v>
      </c>
      <c r="C7" s="26" t="s">
        <v>266</v>
      </c>
      <c r="D7" s="26" t="s">
        <v>267</v>
      </c>
      <c r="E7" s="26" t="s">
        <v>268</v>
      </c>
      <c r="F7" s="26" t="s">
        <v>269</v>
      </c>
      <c r="G7" s="43" t="s">
        <v>45</v>
      </c>
      <c r="H7" s="26" t="s">
        <v>270</v>
      </c>
      <c r="I7" s="26" t="s">
        <v>271</v>
      </c>
      <c r="J7" s="26" t="s">
        <v>272</v>
      </c>
    </row>
    <row r="8" ht="33.75" customHeight="1" spans="1:10">
      <c r="A8" s="26" t="s">
        <v>237</v>
      </c>
      <c r="B8" s="26" t="s">
        <v>265</v>
      </c>
      <c r="C8" s="26" t="s">
        <v>266</v>
      </c>
      <c r="D8" s="26" t="s">
        <v>273</v>
      </c>
      <c r="E8" s="26" t="s">
        <v>274</v>
      </c>
      <c r="F8" s="26" t="s">
        <v>269</v>
      </c>
      <c r="G8" s="43" t="s">
        <v>275</v>
      </c>
      <c r="H8" s="26" t="s">
        <v>276</v>
      </c>
      <c r="I8" s="26" t="s">
        <v>271</v>
      </c>
      <c r="J8" s="26" t="s">
        <v>277</v>
      </c>
    </row>
    <row r="9" ht="33.75" customHeight="1" spans="1:10">
      <c r="A9" s="26" t="s">
        <v>237</v>
      </c>
      <c r="B9" s="26" t="s">
        <v>265</v>
      </c>
      <c r="C9" s="26" t="s">
        <v>266</v>
      </c>
      <c r="D9" s="26" t="s">
        <v>278</v>
      </c>
      <c r="E9" s="26" t="s">
        <v>279</v>
      </c>
      <c r="F9" s="26" t="s">
        <v>269</v>
      </c>
      <c r="G9" s="43" t="s">
        <v>275</v>
      </c>
      <c r="H9" s="26" t="s">
        <v>276</v>
      </c>
      <c r="I9" s="26" t="s">
        <v>271</v>
      </c>
      <c r="J9" s="26" t="s">
        <v>280</v>
      </c>
    </row>
    <row r="10" ht="33.75" customHeight="1" spans="1:10">
      <c r="A10" s="26" t="s">
        <v>237</v>
      </c>
      <c r="B10" s="26" t="s">
        <v>265</v>
      </c>
      <c r="C10" s="26" t="s">
        <v>281</v>
      </c>
      <c r="D10" s="26" t="s">
        <v>282</v>
      </c>
      <c r="E10" s="26" t="s">
        <v>283</v>
      </c>
      <c r="F10" s="26" t="s">
        <v>284</v>
      </c>
      <c r="G10" s="43" t="s">
        <v>285</v>
      </c>
      <c r="H10" s="26" t="s">
        <v>276</v>
      </c>
      <c r="I10" s="26" t="s">
        <v>271</v>
      </c>
      <c r="J10" s="26" t="s">
        <v>286</v>
      </c>
    </row>
    <row r="11" ht="33.75" customHeight="1" spans="1:10">
      <c r="A11" s="26" t="s">
        <v>237</v>
      </c>
      <c r="B11" s="26" t="s">
        <v>265</v>
      </c>
      <c r="C11" s="26" t="s">
        <v>287</v>
      </c>
      <c r="D11" s="26" t="s">
        <v>288</v>
      </c>
      <c r="E11" s="26" t="s">
        <v>289</v>
      </c>
      <c r="F11" s="26" t="s">
        <v>284</v>
      </c>
      <c r="G11" s="43" t="s">
        <v>285</v>
      </c>
      <c r="H11" s="26" t="s">
        <v>276</v>
      </c>
      <c r="I11" s="26" t="s">
        <v>271</v>
      </c>
      <c r="J11" s="26" t="s">
        <v>290</v>
      </c>
    </row>
    <row r="12" ht="33.75" customHeight="1" spans="1:10">
      <c r="A12" s="26" t="s">
        <v>248</v>
      </c>
      <c r="B12" s="26" t="s">
        <v>291</v>
      </c>
      <c r="C12" s="26" t="s">
        <v>266</v>
      </c>
      <c r="D12" s="26" t="s">
        <v>267</v>
      </c>
      <c r="E12" s="26" t="s">
        <v>292</v>
      </c>
      <c r="F12" s="26" t="s">
        <v>284</v>
      </c>
      <c r="G12" s="43" t="s">
        <v>53</v>
      </c>
      <c r="H12" s="26" t="s">
        <v>293</v>
      </c>
      <c r="I12" s="26" t="s">
        <v>271</v>
      </c>
      <c r="J12" s="26" t="s">
        <v>294</v>
      </c>
    </row>
    <row r="13" ht="33.75" customHeight="1" spans="1:10">
      <c r="A13" s="26" t="s">
        <v>248</v>
      </c>
      <c r="B13" s="26" t="s">
        <v>291</v>
      </c>
      <c r="C13" s="26" t="s">
        <v>266</v>
      </c>
      <c r="D13" s="26" t="s">
        <v>273</v>
      </c>
      <c r="E13" s="26" t="s">
        <v>295</v>
      </c>
      <c r="F13" s="26" t="s">
        <v>284</v>
      </c>
      <c r="G13" s="43" t="s">
        <v>275</v>
      </c>
      <c r="H13" s="26" t="s">
        <v>276</v>
      </c>
      <c r="I13" s="26" t="s">
        <v>271</v>
      </c>
      <c r="J13" s="26" t="s">
        <v>296</v>
      </c>
    </row>
    <row r="14" ht="33.75" customHeight="1" spans="1:10">
      <c r="A14" s="26" t="s">
        <v>248</v>
      </c>
      <c r="B14" s="26" t="s">
        <v>291</v>
      </c>
      <c r="C14" s="26" t="s">
        <v>281</v>
      </c>
      <c r="D14" s="26" t="s">
        <v>282</v>
      </c>
      <c r="E14" s="26" t="s">
        <v>297</v>
      </c>
      <c r="F14" s="26" t="s">
        <v>284</v>
      </c>
      <c r="G14" s="43" t="s">
        <v>45</v>
      </c>
      <c r="H14" s="26" t="s">
        <v>298</v>
      </c>
      <c r="I14" s="26" t="s">
        <v>271</v>
      </c>
      <c r="J14" s="26" t="s">
        <v>299</v>
      </c>
    </row>
    <row r="15" ht="33.75" customHeight="1" spans="1:10">
      <c r="A15" s="26" t="s">
        <v>248</v>
      </c>
      <c r="B15" s="26" t="s">
        <v>291</v>
      </c>
      <c r="C15" s="26" t="s">
        <v>281</v>
      </c>
      <c r="D15" s="26" t="s">
        <v>282</v>
      </c>
      <c r="E15" s="26" t="s">
        <v>300</v>
      </c>
      <c r="F15" s="26" t="s">
        <v>284</v>
      </c>
      <c r="G15" s="43" t="s">
        <v>45</v>
      </c>
      <c r="H15" s="26" t="s">
        <v>301</v>
      </c>
      <c r="I15" s="26" t="s">
        <v>271</v>
      </c>
      <c r="J15" s="26" t="s">
        <v>302</v>
      </c>
    </row>
    <row r="16" ht="33.75" customHeight="1" spans="1:10">
      <c r="A16" s="26" t="s">
        <v>248</v>
      </c>
      <c r="B16" s="26" t="s">
        <v>291</v>
      </c>
      <c r="C16" s="26" t="s">
        <v>287</v>
      </c>
      <c r="D16" s="26" t="s">
        <v>288</v>
      </c>
      <c r="E16" s="26" t="s">
        <v>303</v>
      </c>
      <c r="F16" s="26" t="s">
        <v>284</v>
      </c>
      <c r="G16" s="43" t="s">
        <v>285</v>
      </c>
      <c r="H16" s="26" t="s">
        <v>276</v>
      </c>
      <c r="I16" s="26" t="s">
        <v>271</v>
      </c>
      <c r="J16" s="26" t="s">
        <v>304</v>
      </c>
    </row>
    <row r="17" ht="33.75" customHeight="1" spans="1:10">
      <c r="A17" s="26" t="s">
        <v>250</v>
      </c>
      <c r="B17" s="26" t="s">
        <v>305</v>
      </c>
      <c r="C17" s="26" t="s">
        <v>266</v>
      </c>
      <c r="D17" s="26" t="s">
        <v>267</v>
      </c>
      <c r="E17" s="26" t="s">
        <v>292</v>
      </c>
      <c r="F17" s="26" t="s">
        <v>284</v>
      </c>
      <c r="G17" s="43" t="s">
        <v>48</v>
      </c>
      <c r="H17" s="26" t="s">
        <v>293</v>
      </c>
      <c r="I17" s="26" t="s">
        <v>271</v>
      </c>
      <c r="J17" s="26" t="s">
        <v>294</v>
      </c>
    </row>
    <row r="18" ht="33.75" customHeight="1" spans="1:10">
      <c r="A18" s="26" t="s">
        <v>250</v>
      </c>
      <c r="B18" s="26" t="s">
        <v>305</v>
      </c>
      <c r="C18" s="26" t="s">
        <v>266</v>
      </c>
      <c r="D18" s="26" t="s">
        <v>267</v>
      </c>
      <c r="E18" s="26" t="s">
        <v>306</v>
      </c>
      <c r="F18" s="26" t="s">
        <v>284</v>
      </c>
      <c r="G18" s="43" t="s">
        <v>307</v>
      </c>
      <c r="H18" s="26" t="s">
        <v>308</v>
      </c>
      <c r="I18" s="26" t="s">
        <v>271</v>
      </c>
      <c r="J18" s="26" t="s">
        <v>309</v>
      </c>
    </row>
    <row r="19" ht="33.75" customHeight="1" spans="1:10">
      <c r="A19" s="26" t="s">
        <v>250</v>
      </c>
      <c r="B19" s="26" t="s">
        <v>305</v>
      </c>
      <c r="C19" s="26" t="s">
        <v>266</v>
      </c>
      <c r="D19" s="26" t="s">
        <v>273</v>
      </c>
      <c r="E19" s="26" t="s">
        <v>310</v>
      </c>
      <c r="F19" s="26" t="s">
        <v>284</v>
      </c>
      <c r="G19" s="43" t="s">
        <v>275</v>
      </c>
      <c r="H19" s="26" t="s">
        <v>276</v>
      </c>
      <c r="I19" s="26" t="s">
        <v>271</v>
      </c>
      <c r="J19" s="26" t="s">
        <v>296</v>
      </c>
    </row>
    <row r="20" ht="33.75" customHeight="1" spans="1:10">
      <c r="A20" s="26" t="s">
        <v>250</v>
      </c>
      <c r="B20" s="26" t="s">
        <v>305</v>
      </c>
      <c r="C20" s="26" t="s">
        <v>281</v>
      </c>
      <c r="D20" s="26" t="s">
        <v>282</v>
      </c>
      <c r="E20" s="26" t="s">
        <v>311</v>
      </c>
      <c r="F20" s="26" t="s">
        <v>284</v>
      </c>
      <c r="G20" s="43" t="s">
        <v>45</v>
      </c>
      <c r="H20" s="26" t="s">
        <v>301</v>
      </c>
      <c r="I20" s="26" t="s">
        <v>271</v>
      </c>
      <c r="J20" s="26" t="s">
        <v>302</v>
      </c>
    </row>
    <row r="21" ht="33.75" customHeight="1" spans="1:10">
      <c r="A21" s="26" t="s">
        <v>250</v>
      </c>
      <c r="B21" s="26" t="s">
        <v>305</v>
      </c>
      <c r="C21" s="26" t="s">
        <v>287</v>
      </c>
      <c r="D21" s="26" t="s">
        <v>288</v>
      </c>
      <c r="E21" s="26" t="s">
        <v>289</v>
      </c>
      <c r="F21" s="26" t="s">
        <v>284</v>
      </c>
      <c r="G21" s="43" t="s">
        <v>285</v>
      </c>
      <c r="H21" s="26" t="s">
        <v>276</v>
      </c>
      <c r="I21" s="26" t="s">
        <v>271</v>
      </c>
      <c r="J21" s="26" t="s">
        <v>312</v>
      </c>
    </row>
  </sheetData>
  <mergeCells count="8">
    <mergeCell ref="A2:J2"/>
    <mergeCell ref="A3:H3"/>
    <mergeCell ref="A7:A11"/>
    <mergeCell ref="A12:A16"/>
    <mergeCell ref="A17:A21"/>
    <mergeCell ref="B7:B11"/>
    <mergeCell ref="B12:B16"/>
    <mergeCell ref="B17:B21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10"/>
  <sheetViews>
    <sheetView showZeros="0" topLeftCell="B1" workbookViewId="0">
      <selection activeCell="A1" sqref="A1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2:6">
      <c r="B1" s="130"/>
      <c r="F1" s="131" t="s">
        <v>313</v>
      </c>
    </row>
    <row r="2" ht="28.5" customHeight="1" spans="1:6">
      <c r="A2" s="32" t="s">
        <v>314</v>
      </c>
      <c r="B2" s="32"/>
      <c r="C2" s="32"/>
      <c r="D2" s="32"/>
      <c r="E2" s="32"/>
      <c r="F2" s="32"/>
    </row>
    <row r="3" ht="15" customHeight="1" spans="1:6">
      <c r="A3" s="132" t="str">
        <f>"单位名称："&amp;"玉溪滇剧（国家非物质文化遗产）传承保护展演中心"</f>
        <v>单位名称：玉溪滇剧（国家非物质文化遗产）传承保护展演中心</v>
      </c>
      <c r="B3" s="133"/>
      <c r="C3" s="133"/>
      <c r="D3" s="73"/>
      <c r="E3" s="73"/>
      <c r="F3" s="134" t="s">
        <v>315</v>
      </c>
    </row>
    <row r="4" ht="18.75" customHeight="1" spans="1:6">
      <c r="A4" s="34" t="s">
        <v>127</v>
      </c>
      <c r="B4" s="34" t="s">
        <v>67</v>
      </c>
      <c r="C4" s="34" t="s">
        <v>68</v>
      </c>
      <c r="D4" s="35" t="s">
        <v>316</v>
      </c>
      <c r="E4" s="42"/>
      <c r="F4" s="42"/>
    </row>
    <row r="5" ht="30" customHeight="1" spans="1:6">
      <c r="A5" s="41"/>
      <c r="B5" s="41"/>
      <c r="C5" s="41"/>
      <c r="D5" s="35" t="s">
        <v>30</v>
      </c>
      <c r="E5" s="42" t="s">
        <v>71</v>
      </c>
      <c r="F5" s="42" t="s">
        <v>72</v>
      </c>
    </row>
    <row r="6" ht="16.5" customHeight="1" spans="1:6">
      <c r="A6" s="42">
        <v>1</v>
      </c>
      <c r="B6" s="42">
        <v>2</v>
      </c>
      <c r="C6" s="42">
        <v>3</v>
      </c>
      <c r="D6" s="42">
        <v>4</v>
      </c>
      <c r="E6" s="42">
        <v>5</v>
      </c>
      <c r="F6" s="42">
        <v>6</v>
      </c>
    </row>
    <row r="7" ht="20.25" customHeight="1" spans="1:6">
      <c r="A7" s="43" t="s">
        <v>64</v>
      </c>
      <c r="B7" s="43" t="s">
        <v>98</v>
      </c>
      <c r="C7" s="43" t="s">
        <v>77</v>
      </c>
      <c r="D7" s="24">
        <v>2450000</v>
      </c>
      <c r="E7" s="135"/>
      <c r="F7" s="135">
        <v>2450000</v>
      </c>
    </row>
    <row r="8" ht="20.25" customHeight="1" spans="1:6">
      <c r="A8" s="43" t="s">
        <v>64</v>
      </c>
      <c r="B8" s="136" t="s">
        <v>99</v>
      </c>
      <c r="C8" s="136" t="s">
        <v>317</v>
      </c>
      <c r="D8" s="24">
        <v>2450000</v>
      </c>
      <c r="E8" s="135"/>
      <c r="F8" s="135">
        <v>2450000</v>
      </c>
    </row>
    <row r="9" ht="20.25" customHeight="1" spans="1:6">
      <c r="A9" s="43" t="s">
        <v>64</v>
      </c>
      <c r="B9" s="137" t="s">
        <v>100</v>
      </c>
      <c r="C9" s="137" t="s">
        <v>245</v>
      </c>
      <c r="D9" s="24">
        <v>2450000</v>
      </c>
      <c r="E9" s="135"/>
      <c r="F9" s="135">
        <v>2450000</v>
      </c>
    </row>
    <row r="10" ht="17.25" customHeight="1" spans="1:6">
      <c r="A10" s="138" t="s">
        <v>252</v>
      </c>
      <c r="B10" s="139"/>
      <c r="C10" s="139" t="s">
        <v>252</v>
      </c>
      <c r="D10" s="135">
        <v>2450000</v>
      </c>
      <c r="E10" s="135"/>
      <c r="F10" s="135">
        <v>2450000</v>
      </c>
    </row>
  </sheetData>
  <mergeCells count="7">
    <mergeCell ref="A2:F2"/>
    <mergeCell ref="A3:E3"/>
    <mergeCell ref="D4:F4"/>
    <mergeCell ref="A10:C10"/>
    <mergeCell ref="A4:A5"/>
    <mergeCell ref="B4:B5"/>
    <mergeCell ref="C4:C5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3"/>
  <sheetViews>
    <sheetView showZeros="0" topLeftCell="D1" workbookViewId="0">
      <selection activeCell="A1" sqref="A1:Q1"/>
    </sheetView>
  </sheetViews>
  <sheetFormatPr defaultColWidth="9.14166666666667" defaultRowHeight="14.25" customHeight="1"/>
  <cols>
    <col min="1" max="1" width="29.575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6" width="14.8416666666667" customWidth="1"/>
    <col min="7" max="7" width="14.1333333333333" customWidth="1"/>
    <col min="8" max="11" width="14.7416666666667" customWidth="1"/>
    <col min="12" max="16" width="12.575" customWidth="1"/>
    <col min="17" max="17" width="10.425" customWidth="1"/>
  </cols>
  <sheetData>
    <row r="1" ht="13.5" customHeight="1" spans="1:17">
      <c r="A1" s="30" t="s">
        <v>318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49"/>
      <c r="P1" s="49"/>
      <c r="Q1" s="30"/>
    </row>
    <row r="2" ht="27.75" customHeight="1" spans="1:17">
      <c r="A2" s="71" t="s">
        <v>319</v>
      </c>
      <c r="B2" s="32"/>
      <c r="C2" s="32"/>
      <c r="D2" s="32"/>
      <c r="E2" s="32"/>
      <c r="F2" s="32"/>
      <c r="G2" s="32"/>
      <c r="H2" s="32"/>
      <c r="I2" s="32"/>
      <c r="J2" s="32"/>
      <c r="K2" s="100"/>
      <c r="L2" s="32"/>
      <c r="M2" s="32"/>
      <c r="N2" s="32"/>
      <c r="O2" s="100"/>
      <c r="P2" s="100"/>
      <c r="Q2" s="32"/>
    </row>
    <row r="3" ht="18.75" customHeight="1" spans="1:17">
      <c r="A3" s="109" t="str">
        <f>"单位名称："&amp;"玉溪滇剧（国家非物质文化遗产）传承保护展演中心"</f>
        <v>单位名称：玉溪滇剧（国家非物质文化遗产）传承保护展演中心</v>
      </c>
      <c r="B3" s="7"/>
      <c r="C3" s="7"/>
      <c r="D3" s="7"/>
      <c r="E3" s="7"/>
      <c r="F3" s="7"/>
      <c r="G3" s="7"/>
      <c r="H3" s="7"/>
      <c r="I3" s="7"/>
      <c r="J3" s="7"/>
      <c r="O3" s="77"/>
      <c r="P3" s="77"/>
      <c r="Q3" s="128" t="s">
        <v>2</v>
      </c>
    </row>
    <row r="4" ht="15.75" customHeight="1" spans="1:17">
      <c r="A4" s="34" t="s">
        <v>320</v>
      </c>
      <c r="B4" s="110" t="s">
        <v>321</v>
      </c>
      <c r="C4" s="110" t="s">
        <v>322</v>
      </c>
      <c r="D4" s="110" t="s">
        <v>323</v>
      </c>
      <c r="E4" s="110" t="s">
        <v>324</v>
      </c>
      <c r="F4" s="110" t="s">
        <v>325</v>
      </c>
      <c r="G4" s="111" t="s">
        <v>134</v>
      </c>
      <c r="H4" s="111"/>
      <c r="I4" s="111"/>
      <c r="J4" s="111"/>
      <c r="K4" s="120"/>
      <c r="L4" s="111"/>
      <c r="M4" s="111"/>
      <c r="N4" s="111"/>
      <c r="O4" s="121"/>
      <c r="P4" s="120"/>
      <c r="Q4" s="129"/>
    </row>
    <row r="5" ht="17.25" customHeight="1" spans="1:17">
      <c r="A5" s="37"/>
      <c r="B5" s="112"/>
      <c r="C5" s="112"/>
      <c r="D5" s="112"/>
      <c r="E5" s="112"/>
      <c r="F5" s="112"/>
      <c r="G5" s="112" t="s">
        <v>30</v>
      </c>
      <c r="H5" s="112" t="s">
        <v>33</v>
      </c>
      <c r="I5" s="112" t="s">
        <v>326</v>
      </c>
      <c r="J5" s="112" t="s">
        <v>327</v>
      </c>
      <c r="K5" s="122" t="s">
        <v>328</v>
      </c>
      <c r="L5" s="123" t="s">
        <v>329</v>
      </c>
      <c r="M5" s="123"/>
      <c r="N5" s="123"/>
      <c r="O5" s="124"/>
      <c r="P5" s="125"/>
      <c r="Q5" s="113"/>
    </row>
    <row r="6" ht="54" customHeight="1" spans="1:17">
      <c r="A6" s="40"/>
      <c r="B6" s="113"/>
      <c r="C6" s="113"/>
      <c r="D6" s="113"/>
      <c r="E6" s="113"/>
      <c r="F6" s="113"/>
      <c r="G6" s="113"/>
      <c r="H6" s="113" t="s">
        <v>32</v>
      </c>
      <c r="I6" s="113"/>
      <c r="J6" s="113"/>
      <c r="K6" s="126"/>
      <c r="L6" s="113" t="s">
        <v>32</v>
      </c>
      <c r="M6" s="113" t="s">
        <v>39</v>
      </c>
      <c r="N6" s="113" t="s">
        <v>141</v>
      </c>
      <c r="O6" s="127" t="s">
        <v>41</v>
      </c>
      <c r="P6" s="126" t="s">
        <v>42</v>
      </c>
      <c r="Q6" s="113" t="s">
        <v>43</v>
      </c>
    </row>
    <row r="7" ht="15" customHeight="1" spans="1:17">
      <c r="A7" s="41">
        <v>1</v>
      </c>
      <c r="B7" s="114">
        <v>2</v>
      </c>
      <c r="C7" s="114">
        <v>3</v>
      </c>
      <c r="D7" s="114">
        <v>4</v>
      </c>
      <c r="E7" s="114">
        <v>5</v>
      </c>
      <c r="F7" s="114">
        <v>6</v>
      </c>
      <c r="G7" s="115">
        <v>7</v>
      </c>
      <c r="H7" s="115">
        <v>8</v>
      </c>
      <c r="I7" s="115">
        <v>9</v>
      </c>
      <c r="J7" s="115">
        <v>10</v>
      </c>
      <c r="K7" s="115">
        <v>11</v>
      </c>
      <c r="L7" s="115">
        <v>12</v>
      </c>
      <c r="M7" s="115">
        <v>13</v>
      </c>
      <c r="N7" s="115">
        <v>14</v>
      </c>
      <c r="O7" s="115">
        <v>15</v>
      </c>
      <c r="P7" s="115">
        <v>16</v>
      </c>
      <c r="Q7" s="115">
        <v>17</v>
      </c>
    </row>
    <row r="8" ht="21" customHeight="1" spans="1:17">
      <c r="A8" s="93" t="s">
        <v>64</v>
      </c>
      <c r="B8" s="94"/>
      <c r="C8" s="94"/>
      <c r="D8" s="94"/>
      <c r="E8" s="116"/>
      <c r="F8" s="117">
        <v>6600</v>
      </c>
      <c r="G8" s="45">
        <v>15600</v>
      </c>
      <c r="H8" s="45">
        <v>15600</v>
      </c>
      <c r="I8" s="45"/>
      <c r="J8" s="45"/>
      <c r="K8" s="45"/>
      <c r="L8" s="45"/>
      <c r="M8" s="45"/>
      <c r="N8" s="45"/>
      <c r="O8" s="45"/>
      <c r="P8" s="45"/>
      <c r="Q8" s="45"/>
    </row>
    <row r="9" ht="21" customHeight="1" spans="1:17">
      <c r="A9" s="93" t="str">
        <f>"      "&amp;"公车购置及运维费"</f>
        <v>      公车购置及运维费</v>
      </c>
      <c r="B9" s="94" t="s">
        <v>330</v>
      </c>
      <c r="C9" s="94" t="str">
        <f>"C23120000"&amp;"  "&amp;"维修和保养服务"</f>
        <v>C23120000  维修和保养服务</v>
      </c>
      <c r="D9" s="118" t="s">
        <v>331</v>
      </c>
      <c r="E9" s="119">
        <v>1</v>
      </c>
      <c r="F9" s="24">
        <v>2600</v>
      </c>
      <c r="G9" s="45">
        <v>2600</v>
      </c>
      <c r="H9" s="45">
        <v>2600</v>
      </c>
      <c r="I9" s="45"/>
      <c r="J9" s="45"/>
      <c r="K9" s="45"/>
      <c r="L9" s="45"/>
      <c r="M9" s="45"/>
      <c r="N9" s="45"/>
      <c r="O9" s="45"/>
      <c r="P9" s="45"/>
      <c r="Q9" s="45"/>
    </row>
    <row r="10" ht="21" customHeight="1" spans="1:17">
      <c r="A10" s="93" t="str">
        <f>"      "&amp;"公车购置及运维费"</f>
        <v>      公车购置及运维费</v>
      </c>
      <c r="B10" s="94" t="s">
        <v>332</v>
      </c>
      <c r="C10" s="94" t="str">
        <f>"C23120000"&amp;"  "&amp;"维修和保养服务"</f>
        <v>C23120000  维修和保养服务</v>
      </c>
      <c r="D10" s="118" t="s">
        <v>331</v>
      </c>
      <c r="E10" s="119">
        <v>1</v>
      </c>
      <c r="F10" s="24"/>
      <c r="G10" s="45">
        <v>6000</v>
      </c>
      <c r="H10" s="45">
        <v>6000</v>
      </c>
      <c r="I10" s="45"/>
      <c r="J10" s="45"/>
      <c r="K10" s="45"/>
      <c r="L10" s="45"/>
      <c r="M10" s="45"/>
      <c r="N10" s="45"/>
      <c r="O10" s="45"/>
      <c r="P10" s="45"/>
      <c r="Q10" s="45"/>
    </row>
    <row r="11" ht="21" customHeight="1" spans="1:17">
      <c r="A11" s="93" t="str">
        <f>"      "&amp;"公车购置及运维费"</f>
        <v>      公车购置及运维费</v>
      </c>
      <c r="B11" s="94" t="s">
        <v>333</v>
      </c>
      <c r="C11" s="94" t="str">
        <f>"C18040100"&amp;"  "&amp;"商业保险服务"</f>
        <v>C18040100  商业保险服务</v>
      </c>
      <c r="D11" s="118" t="s">
        <v>331</v>
      </c>
      <c r="E11" s="119">
        <v>1</v>
      </c>
      <c r="F11" s="24"/>
      <c r="G11" s="45">
        <v>3000</v>
      </c>
      <c r="H11" s="45">
        <v>3000</v>
      </c>
      <c r="I11" s="45"/>
      <c r="J11" s="45"/>
      <c r="K11" s="45"/>
      <c r="L11" s="45"/>
      <c r="M11" s="45"/>
      <c r="N11" s="45"/>
      <c r="O11" s="45"/>
      <c r="P11" s="45"/>
      <c r="Q11" s="45"/>
    </row>
    <row r="12" ht="21" customHeight="1" spans="1:17">
      <c r="A12" s="93" t="str">
        <f>"      "&amp;"一般公用经费"</f>
        <v>      一般公用经费</v>
      </c>
      <c r="B12" s="94" t="s">
        <v>334</v>
      </c>
      <c r="C12" s="94" t="str">
        <f>"A05000000"&amp;"  "&amp;"家具和用具"</f>
        <v>A05000000  家具和用具</v>
      </c>
      <c r="D12" s="118" t="s">
        <v>335</v>
      </c>
      <c r="E12" s="119">
        <v>1</v>
      </c>
      <c r="F12" s="24">
        <v>4000</v>
      </c>
      <c r="G12" s="45">
        <v>4000</v>
      </c>
      <c r="H12" s="45">
        <v>4000</v>
      </c>
      <c r="I12" s="45"/>
      <c r="J12" s="45"/>
      <c r="K12" s="45"/>
      <c r="L12" s="45"/>
      <c r="M12" s="45"/>
      <c r="N12" s="45"/>
      <c r="O12" s="45"/>
      <c r="P12" s="45"/>
      <c r="Q12" s="45"/>
    </row>
    <row r="13" ht="21" customHeight="1" spans="1:17">
      <c r="A13" s="95" t="s">
        <v>252</v>
      </c>
      <c r="B13" s="96"/>
      <c r="C13" s="96"/>
      <c r="D13" s="96"/>
      <c r="E13" s="116"/>
      <c r="F13" s="117">
        <v>6600</v>
      </c>
      <c r="G13" s="45">
        <v>15600</v>
      </c>
      <c r="H13" s="45">
        <v>15600</v>
      </c>
      <c r="I13" s="45"/>
      <c r="J13" s="45"/>
      <c r="K13" s="45"/>
      <c r="L13" s="45"/>
      <c r="M13" s="45"/>
      <c r="N13" s="45"/>
      <c r="O13" s="45"/>
      <c r="P13" s="45"/>
      <c r="Q13" s="45"/>
    </row>
  </sheetData>
  <mergeCells count="17">
    <mergeCell ref="A1:Q1"/>
    <mergeCell ref="A2:Q2"/>
    <mergeCell ref="A3:E3"/>
    <mergeCell ref="G4:Q4"/>
    <mergeCell ref="L5:Q5"/>
    <mergeCell ref="A13:E13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0"/>
  <sheetViews>
    <sheetView showZeros="0" topLeftCell="D1" workbookViewId="0">
      <selection activeCell="A1" sqref="A1:N1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78" t="s">
        <v>336</v>
      </c>
      <c r="B1" s="78"/>
      <c r="C1" s="78"/>
      <c r="D1" s="78"/>
      <c r="E1" s="78"/>
      <c r="F1" s="78"/>
      <c r="G1" s="78"/>
      <c r="H1" s="79"/>
      <c r="I1" s="78"/>
      <c r="J1" s="78"/>
      <c r="K1" s="78"/>
      <c r="L1" s="98"/>
      <c r="M1" s="79"/>
      <c r="N1" s="99"/>
    </row>
    <row r="2" ht="27.75" customHeight="1" spans="1:14">
      <c r="A2" s="71" t="s">
        <v>337</v>
      </c>
      <c r="B2" s="80"/>
      <c r="C2" s="80"/>
      <c r="D2" s="80"/>
      <c r="E2" s="80"/>
      <c r="F2" s="80"/>
      <c r="G2" s="80"/>
      <c r="H2" s="81"/>
      <c r="I2" s="80"/>
      <c r="J2" s="80"/>
      <c r="K2" s="80"/>
      <c r="L2" s="100"/>
      <c r="M2" s="81"/>
      <c r="N2" s="80"/>
    </row>
    <row r="3" ht="18.75" customHeight="1" spans="1:14">
      <c r="A3" s="72" t="str">
        <f>"单位名称："&amp;"玉溪滇剧（国家非物质文化遗产）传承保护展演中心"</f>
        <v>单位名称：玉溪滇剧（国家非物质文化遗产）传承保护展演中心</v>
      </c>
      <c r="B3" s="73"/>
      <c r="C3" s="73"/>
      <c r="D3" s="73"/>
      <c r="E3" s="73"/>
      <c r="F3" s="73"/>
      <c r="G3" s="73"/>
      <c r="H3" s="82"/>
      <c r="I3" s="75"/>
      <c r="J3" s="75"/>
      <c r="K3" s="75"/>
      <c r="L3" s="77"/>
      <c r="M3" s="101"/>
      <c r="N3" s="102" t="s">
        <v>2</v>
      </c>
    </row>
    <row r="4" ht="15.75" customHeight="1" spans="1:14">
      <c r="A4" s="83" t="s">
        <v>320</v>
      </c>
      <c r="B4" s="84" t="s">
        <v>338</v>
      </c>
      <c r="C4" s="84" t="s">
        <v>339</v>
      </c>
      <c r="D4" s="85" t="s">
        <v>134</v>
      </c>
      <c r="E4" s="85"/>
      <c r="F4" s="85"/>
      <c r="G4" s="85"/>
      <c r="H4" s="86"/>
      <c r="I4" s="85"/>
      <c r="J4" s="85"/>
      <c r="K4" s="85"/>
      <c r="L4" s="103"/>
      <c r="M4" s="86"/>
      <c r="N4" s="104"/>
    </row>
    <row r="5" ht="17.25" customHeight="1" spans="1:14">
      <c r="A5" s="87"/>
      <c r="B5" s="88"/>
      <c r="C5" s="88"/>
      <c r="D5" s="88" t="s">
        <v>30</v>
      </c>
      <c r="E5" s="88" t="s">
        <v>33</v>
      </c>
      <c r="F5" s="88" t="s">
        <v>326</v>
      </c>
      <c r="G5" s="88" t="s">
        <v>327</v>
      </c>
      <c r="H5" s="89" t="s">
        <v>328</v>
      </c>
      <c r="I5" s="105" t="s">
        <v>329</v>
      </c>
      <c r="J5" s="105"/>
      <c r="K5" s="105"/>
      <c r="L5" s="106"/>
      <c r="M5" s="107"/>
      <c r="N5" s="91"/>
    </row>
    <row r="6" ht="54" customHeight="1" spans="1:14">
      <c r="A6" s="90"/>
      <c r="B6" s="91"/>
      <c r="C6" s="91"/>
      <c r="D6" s="91"/>
      <c r="E6" s="91"/>
      <c r="F6" s="91"/>
      <c r="G6" s="91"/>
      <c r="H6" s="92"/>
      <c r="I6" s="91" t="s">
        <v>32</v>
      </c>
      <c r="J6" s="91" t="s">
        <v>39</v>
      </c>
      <c r="K6" s="91" t="s">
        <v>141</v>
      </c>
      <c r="L6" s="108" t="s">
        <v>41</v>
      </c>
      <c r="M6" s="92" t="s">
        <v>42</v>
      </c>
      <c r="N6" s="91" t="s">
        <v>43</v>
      </c>
    </row>
    <row r="7" ht="15" customHeight="1" spans="1:14">
      <c r="A7" s="90">
        <v>1</v>
      </c>
      <c r="B7" s="91">
        <v>2</v>
      </c>
      <c r="C7" s="91">
        <v>3</v>
      </c>
      <c r="D7" s="92">
        <v>4</v>
      </c>
      <c r="E7" s="92">
        <v>5</v>
      </c>
      <c r="F7" s="92">
        <v>6</v>
      </c>
      <c r="G7" s="92">
        <v>7</v>
      </c>
      <c r="H7" s="92">
        <v>8</v>
      </c>
      <c r="I7" s="92">
        <v>9</v>
      </c>
      <c r="J7" s="92">
        <v>10</v>
      </c>
      <c r="K7" s="92">
        <v>11</v>
      </c>
      <c r="L7" s="92">
        <v>12</v>
      </c>
      <c r="M7" s="92">
        <v>13</v>
      </c>
      <c r="N7" s="92">
        <v>14</v>
      </c>
    </row>
    <row r="8" ht="21" customHeight="1" spans="1:14">
      <c r="A8" s="93"/>
      <c r="B8" s="94"/>
      <c r="C8" s="9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9" ht="21" customHeight="1" spans="1:14">
      <c r="A9" s="93"/>
      <c r="B9" s="94"/>
      <c r="C9" s="94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ht="21" customHeight="1" spans="1:14">
      <c r="A10" s="95" t="s">
        <v>252</v>
      </c>
      <c r="B10" s="96"/>
      <c r="C10" s="97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</sheetData>
  <mergeCells count="14">
    <mergeCell ref="A1:N1"/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9"/>
  <sheetViews>
    <sheetView showZeros="0" workbookViewId="0">
      <selection activeCell="A1" sqref="A1:N1"/>
    </sheetView>
  </sheetViews>
  <sheetFormatPr defaultColWidth="9.14166666666667" defaultRowHeight="14.25" customHeight="1"/>
  <cols>
    <col min="1" max="1" width="76.275" customWidth="1"/>
    <col min="2" max="13" width="17.175" customWidth="1"/>
    <col min="14" max="14" width="17.0333333333333" customWidth="1"/>
  </cols>
  <sheetData>
    <row r="1" ht="13.5" customHeight="1" spans="1:14">
      <c r="A1" s="30" t="s">
        <v>340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49"/>
    </row>
    <row r="2" ht="27.75" customHeight="1" spans="1:14">
      <c r="A2" s="71" t="s">
        <v>341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ht="18" customHeight="1" spans="1:14">
      <c r="A3" s="72" t="str">
        <f>"单位名称："&amp;"玉溪滇剧（国家非物质文化遗产）传承保护展演中心"</f>
        <v>单位名称：玉溪滇剧（国家非物质文化遗产）传承保护展演中心</v>
      </c>
      <c r="B3" s="73"/>
      <c r="C3" s="73"/>
      <c r="D3" s="74"/>
      <c r="E3" s="75"/>
      <c r="F3" s="75"/>
      <c r="G3" s="75"/>
      <c r="H3" s="75"/>
      <c r="I3" s="75"/>
      <c r="N3" s="77" t="s">
        <v>2</v>
      </c>
    </row>
    <row r="4" ht="19.5" customHeight="1" spans="1:14">
      <c r="A4" s="35" t="s">
        <v>342</v>
      </c>
      <c r="B4" s="51" t="s">
        <v>134</v>
      </c>
      <c r="C4" s="52"/>
      <c r="D4" s="52"/>
      <c r="E4" s="51" t="s">
        <v>343</v>
      </c>
      <c r="F4" s="52"/>
      <c r="G4" s="52"/>
      <c r="H4" s="52"/>
      <c r="I4" s="52"/>
      <c r="J4" s="52"/>
      <c r="K4" s="52"/>
      <c r="L4" s="52"/>
      <c r="M4" s="52"/>
      <c r="N4" s="52"/>
    </row>
    <row r="5" ht="40.5" customHeight="1" spans="1:14">
      <c r="A5" s="41"/>
      <c r="B5" s="38" t="s">
        <v>30</v>
      </c>
      <c r="C5" s="34" t="s">
        <v>33</v>
      </c>
      <c r="D5" s="76" t="s">
        <v>344</v>
      </c>
      <c r="E5" s="42" t="s">
        <v>345</v>
      </c>
      <c r="F5" s="42" t="s">
        <v>346</v>
      </c>
      <c r="G5" s="42" t="s">
        <v>347</v>
      </c>
      <c r="H5" s="42" t="s">
        <v>348</v>
      </c>
      <c r="I5" s="42" t="s">
        <v>349</v>
      </c>
      <c r="J5" s="42" t="s">
        <v>350</v>
      </c>
      <c r="K5" s="42" t="s">
        <v>351</v>
      </c>
      <c r="L5" s="42" t="s">
        <v>352</v>
      </c>
      <c r="M5" s="42" t="s">
        <v>353</v>
      </c>
      <c r="N5" s="42" t="s">
        <v>354</v>
      </c>
    </row>
    <row r="6" ht="19.5" customHeight="1" spans="1:14">
      <c r="A6" s="42">
        <v>1</v>
      </c>
      <c r="B6" s="42">
        <v>2</v>
      </c>
      <c r="C6" s="42">
        <v>3</v>
      </c>
      <c r="D6" s="51">
        <v>4</v>
      </c>
      <c r="E6" s="42">
        <v>5</v>
      </c>
      <c r="F6" s="42">
        <v>6</v>
      </c>
      <c r="G6" s="42">
        <v>7</v>
      </c>
      <c r="H6" s="51">
        <v>8</v>
      </c>
      <c r="I6" s="42">
        <v>9</v>
      </c>
      <c r="J6" s="42">
        <v>10</v>
      </c>
      <c r="K6" s="42">
        <v>11</v>
      </c>
      <c r="L6" s="51">
        <v>12</v>
      </c>
      <c r="M6" s="42">
        <v>13</v>
      </c>
      <c r="N6" s="42">
        <v>14</v>
      </c>
    </row>
    <row r="7" ht="20.25" customHeight="1" spans="1:14">
      <c r="A7" s="43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</row>
    <row r="8" ht="20.25" customHeight="1" spans="1:14">
      <c r="A8" s="43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9" ht="20.25" customHeight="1" spans="1:14">
      <c r="A9" s="69" t="s">
        <v>30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</sheetData>
  <mergeCells count="6">
    <mergeCell ref="A1:N1"/>
    <mergeCell ref="A2:N2"/>
    <mergeCell ref="A3:I3"/>
    <mergeCell ref="B4:D4"/>
    <mergeCell ref="E4:N4"/>
    <mergeCell ref="A4:A5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7"/>
  <sheetViews>
    <sheetView showZeros="0" topLeftCell="A4" workbookViewId="0">
      <selection activeCell="A1" sqref="A1:J1"/>
    </sheetView>
  </sheetViews>
  <sheetFormatPr defaultColWidth="9.14166666666667" defaultRowHeight="12" customHeight="1" outlineLevelRow="6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A1" s="30" t="s">
        <v>355</v>
      </c>
      <c r="B1" s="30"/>
      <c r="C1" s="30"/>
      <c r="D1" s="30"/>
      <c r="E1" s="30"/>
      <c r="F1" s="30"/>
      <c r="G1" s="30"/>
      <c r="H1" s="30"/>
      <c r="I1" s="30"/>
      <c r="J1" s="49"/>
    </row>
    <row r="2" ht="28.5" customHeight="1" spans="1:10">
      <c r="A2" s="64" t="s">
        <v>356</v>
      </c>
      <c r="B2" s="65"/>
      <c r="C2" s="65"/>
      <c r="D2" s="65"/>
      <c r="E2" s="65"/>
      <c r="F2" s="66"/>
      <c r="G2" s="65"/>
      <c r="H2" s="66"/>
      <c r="I2" s="66"/>
      <c r="J2" s="65"/>
    </row>
    <row r="3" ht="15" customHeight="1" spans="1:1">
      <c r="A3" s="5" t="str">
        <f>"单位名称："&amp;"玉溪滇剧（国家非物质文化遗产）传承保护展演中心"</f>
        <v>单位名称：玉溪滇剧（国家非物质文化遗产）传承保护展演中心</v>
      </c>
    </row>
    <row r="4" ht="14.25" customHeight="1" spans="1:10">
      <c r="A4" s="67" t="s">
        <v>255</v>
      </c>
      <c r="B4" s="67" t="s">
        <v>256</v>
      </c>
      <c r="C4" s="67" t="s">
        <v>257</v>
      </c>
      <c r="D4" s="67" t="s">
        <v>258</v>
      </c>
      <c r="E4" s="67" t="s">
        <v>259</v>
      </c>
      <c r="F4" s="54" t="s">
        <v>260</v>
      </c>
      <c r="G4" s="67" t="s">
        <v>261</v>
      </c>
      <c r="H4" s="54" t="s">
        <v>262</v>
      </c>
      <c r="I4" s="54" t="s">
        <v>263</v>
      </c>
      <c r="J4" s="67" t="s">
        <v>264</v>
      </c>
    </row>
    <row r="5" ht="14.25" customHeight="1" spans="1:10">
      <c r="A5" s="67">
        <v>1</v>
      </c>
      <c r="B5" s="67">
        <v>2</v>
      </c>
      <c r="C5" s="67">
        <v>3</v>
      </c>
      <c r="D5" s="67">
        <v>4</v>
      </c>
      <c r="E5" s="67">
        <v>5</v>
      </c>
      <c r="F5" s="54">
        <v>6</v>
      </c>
      <c r="G5" s="67">
        <v>7</v>
      </c>
      <c r="H5" s="54">
        <v>8</v>
      </c>
      <c r="I5" s="54">
        <v>9</v>
      </c>
      <c r="J5" s="67">
        <v>10</v>
      </c>
    </row>
    <row r="6" ht="15" customHeight="1" spans="1:10">
      <c r="A6" s="26"/>
      <c r="B6" s="68"/>
      <c r="C6" s="68"/>
      <c r="D6" s="68"/>
      <c r="E6" s="69"/>
      <c r="F6" s="70"/>
      <c r="G6" s="69"/>
      <c r="H6" s="70"/>
      <c r="I6" s="70"/>
      <c r="J6" s="69"/>
    </row>
    <row r="7" ht="33.75" customHeight="1" spans="1:10">
      <c r="A7" s="26"/>
      <c r="B7" s="26"/>
      <c r="C7" s="26"/>
      <c r="D7" s="26"/>
      <c r="E7" s="26"/>
      <c r="F7" s="26"/>
      <c r="G7" s="43"/>
      <c r="H7" s="26"/>
      <c r="I7" s="26"/>
      <c r="J7" s="26"/>
    </row>
  </sheetData>
  <mergeCells count="3">
    <mergeCell ref="A1:J1"/>
    <mergeCell ref="A2:J2"/>
    <mergeCell ref="A3:H3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8"/>
  <sheetViews>
    <sheetView showZeros="0" workbookViewId="0">
      <selection activeCell="A1" sqref="A1:H1"/>
    </sheetView>
  </sheetViews>
  <sheetFormatPr defaultColWidth="8.85" defaultRowHeight="15" customHeight="1" outlineLevelRow="7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ht="18.75" customHeight="1" spans="1:8">
      <c r="A1" s="55" t="s">
        <v>357</v>
      </c>
      <c r="B1" s="55"/>
      <c r="C1" s="55"/>
      <c r="D1" s="55"/>
      <c r="E1" s="55"/>
      <c r="F1" s="55"/>
      <c r="G1" s="55"/>
      <c r="H1" s="55" t="s">
        <v>357</v>
      </c>
    </row>
    <row r="2" ht="28.5" customHeight="1" spans="1:8">
      <c r="A2" s="56" t="s">
        <v>358</v>
      </c>
      <c r="B2" s="56"/>
      <c r="C2" s="56"/>
      <c r="D2" s="56"/>
      <c r="E2" s="56"/>
      <c r="F2" s="56"/>
      <c r="G2" s="56"/>
      <c r="H2" s="56"/>
    </row>
    <row r="3" ht="18.75" customHeight="1" spans="1:8">
      <c r="A3" s="57" t="str">
        <f>"单位名称："&amp;"玉溪滇剧（国家非物质文化遗产）传承保护展演中心"</f>
        <v>单位名称：玉溪滇剧（国家非物质文化遗产）传承保护展演中心</v>
      </c>
      <c r="B3" s="57"/>
      <c r="C3" s="57"/>
      <c r="D3" s="57"/>
      <c r="E3" s="57"/>
      <c r="F3" s="57"/>
      <c r="G3" s="57"/>
      <c r="H3" s="57"/>
    </row>
    <row r="4" ht="18.75" customHeight="1" spans="1:8">
      <c r="A4" s="58" t="s">
        <v>127</v>
      </c>
      <c r="B4" s="58" t="s">
        <v>359</v>
      </c>
      <c r="C4" s="58" t="s">
        <v>360</v>
      </c>
      <c r="D4" s="58" t="s">
        <v>361</v>
      </c>
      <c r="E4" s="58" t="s">
        <v>362</v>
      </c>
      <c r="F4" s="58" t="s">
        <v>363</v>
      </c>
      <c r="G4" s="58"/>
      <c r="H4" s="58"/>
    </row>
    <row r="5" ht="18.75" customHeight="1" spans="1:8">
      <c r="A5" s="58"/>
      <c r="B5" s="58"/>
      <c r="C5" s="58"/>
      <c r="D5" s="58"/>
      <c r="E5" s="58"/>
      <c r="F5" s="58" t="s">
        <v>324</v>
      </c>
      <c r="G5" s="58" t="s">
        <v>364</v>
      </c>
      <c r="H5" s="58" t="s">
        <v>365</v>
      </c>
    </row>
    <row r="6" ht="18.75" customHeight="1" spans="1:8">
      <c r="A6" s="59" t="s">
        <v>44</v>
      </c>
      <c r="B6" s="59" t="s">
        <v>45</v>
      </c>
      <c r="C6" s="59" t="s">
        <v>46</v>
      </c>
      <c r="D6" s="59" t="s">
        <v>47</v>
      </c>
      <c r="E6" s="59" t="s">
        <v>48</v>
      </c>
      <c r="F6" s="59" t="s">
        <v>49</v>
      </c>
      <c r="G6" s="59" t="s">
        <v>50</v>
      </c>
      <c r="H6" s="59" t="s">
        <v>51</v>
      </c>
    </row>
    <row r="7" ht="18" customHeight="1" spans="1:8">
      <c r="A7" s="60"/>
      <c r="B7" s="60"/>
      <c r="C7" s="60"/>
      <c r="D7" s="60"/>
      <c r="E7" s="61"/>
      <c r="F7" s="62"/>
      <c r="G7" s="63"/>
      <c r="H7" s="63"/>
    </row>
    <row r="8" ht="18" customHeight="1" spans="1:8">
      <c r="A8" s="61" t="s">
        <v>30</v>
      </c>
      <c r="B8" s="61"/>
      <c r="C8" s="61"/>
      <c r="D8" s="61"/>
      <c r="E8" s="61"/>
      <c r="F8" s="62"/>
      <c r="G8" s="63"/>
      <c r="H8" s="63"/>
    </row>
  </sheetData>
  <mergeCells count="10">
    <mergeCell ref="A1:H1"/>
    <mergeCell ref="A2:H2"/>
    <mergeCell ref="A3:H3"/>
    <mergeCell ref="F4:H4"/>
    <mergeCell ref="A8:E8"/>
    <mergeCell ref="A4:A5"/>
    <mergeCell ref="B4:B5"/>
    <mergeCell ref="C4:C5"/>
    <mergeCell ref="D4:D5"/>
    <mergeCell ref="E4:E5"/>
  </mergeCells>
  <pageMargins left="0.75" right="0.75" top="1" bottom="1" header="0.5" footer="0.5"/>
  <pageSetup paperSize="1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0"/>
  <sheetViews>
    <sheetView showZeros="0" workbookViewId="0">
      <selection activeCell="A1" sqref="A1:K1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1:11">
      <c r="A1" s="30" t="s">
        <v>366</v>
      </c>
      <c r="B1" s="30"/>
      <c r="C1" s="30"/>
      <c r="D1" s="31"/>
      <c r="E1" s="31"/>
      <c r="F1" s="31"/>
      <c r="G1" s="31"/>
      <c r="H1" s="30"/>
      <c r="I1" s="30"/>
      <c r="J1" s="30"/>
      <c r="K1" s="49"/>
    </row>
    <row r="2" ht="28.5" customHeight="1" spans="1:11">
      <c r="A2" s="32" t="s">
        <v>367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ht="13.5" customHeight="1" spans="1:11">
      <c r="A3" s="5" t="str">
        <f>"单位名称："&amp;"玉溪滇剧（国家非物质文化遗产）传承保护展演中心"</f>
        <v>单位名称：玉溪滇剧（国家非物质文化遗产）传承保护展演中心</v>
      </c>
      <c r="B3" s="6"/>
      <c r="C3" s="6"/>
      <c r="D3" s="6"/>
      <c r="E3" s="6"/>
      <c r="F3" s="6"/>
      <c r="G3" s="6"/>
      <c r="H3" s="7"/>
      <c r="I3" s="7"/>
      <c r="J3" s="7"/>
      <c r="K3" s="50" t="s">
        <v>2</v>
      </c>
    </row>
    <row r="4" ht="21.75" customHeight="1" spans="1:11">
      <c r="A4" s="33" t="s">
        <v>227</v>
      </c>
      <c r="B4" s="33" t="s">
        <v>129</v>
      </c>
      <c r="C4" s="33" t="s">
        <v>228</v>
      </c>
      <c r="D4" s="34" t="s">
        <v>130</v>
      </c>
      <c r="E4" s="34" t="s">
        <v>131</v>
      </c>
      <c r="F4" s="34" t="s">
        <v>132</v>
      </c>
      <c r="G4" s="34" t="s">
        <v>133</v>
      </c>
      <c r="H4" s="35" t="s">
        <v>30</v>
      </c>
      <c r="I4" s="51" t="s">
        <v>368</v>
      </c>
      <c r="J4" s="52"/>
      <c r="K4" s="53"/>
    </row>
    <row r="5" ht="21.75" customHeight="1" spans="1:11">
      <c r="A5" s="36"/>
      <c r="B5" s="36"/>
      <c r="C5" s="36"/>
      <c r="D5" s="37"/>
      <c r="E5" s="37"/>
      <c r="F5" s="37"/>
      <c r="G5" s="37"/>
      <c r="H5" s="38"/>
      <c r="I5" s="34" t="s">
        <v>33</v>
      </c>
      <c r="J5" s="34" t="s">
        <v>34</v>
      </c>
      <c r="K5" s="34" t="s">
        <v>35</v>
      </c>
    </row>
    <row r="6" ht="40.5" customHeight="1" spans="1:11">
      <c r="A6" s="39"/>
      <c r="B6" s="39"/>
      <c r="C6" s="39"/>
      <c r="D6" s="40"/>
      <c r="E6" s="40"/>
      <c r="F6" s="40"/>
      <c r="G6" s="40"/>
      <c r="H6" s="41"/>
      <c r="I6" s="40" t="s">
        <v>32</v>
      </c>
      <c r="J6" s="40"/>
      <c r="K6" s="40"/>
    </row>
    <row r="7" ht="15" customHeight="1" spans="1:11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  <c r="J7" s="54">
        <v>10</v>
      </c>
      <c r="K7" s="54">
        <v>11</v>
      </c>
    </row>
    <row r="8" ht="30.65" customHeight="1" spans="1:11">
      <c r="A8" s="43"/>
      <c r="B8" s="44"/>
      <c r="C8" s="43"/>
      <c r="D8" s="43"/>
      <c r="E8" s="43"/>
      <c r="F8" s="43"/>
      <c r="G8" s="43"/>
      <c r="H8" s="45"/>
      <c r="I8" s="45"/>
      <c r="J8" s="45"/>
      <c r="K8" s="45"/>
    </row>
    <row r="9" ht="30.65" customHeight="1" spans="1:11">
      <c r="A9" s="44"/>
      <c r="B9" s="44"/>
      <c r="C9" s="44"/>
      <c r="D9" s="44"/>
      <c r="E9" s="44"/>
      <c r="F9" s="44"/>
      <c r="G9" s="44"/>
      <c r="H9" s="45"/>
      <c r="I9" s="45"/>
      <c r="J9" s="45"/>
      <c r="K9" s="45"/>
    </row>
    <row r="10" ht="18.75" customHeight="1" spans="1:11">
      <c r="A10" s="46" t="s">
        <v>252</v>
      </c>
      <c r="B10" s="47"/>
      <c r="C10" s="47"/>
      <c r="D10" s="47"/>
      <c r="E10" s="47"/>
      <c r="F10" s="47"/>
      <c r="G10" s="48"/>
      <c r="H10" s="45"/>
      <c r="I10" s="45"/>
      <c r="J10" s="45"/>
      <c r="K10" s="45"/>
    </row>
  </sheetData>
  <mergeCells count="16">
    <mergeCell ref="A1:K1"/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1"/>
  <sheetViews>
    <sheetView showZeros="0" workbookViewId="0">
      <selection activeCell="A1" sqref="A1:G1"/>
    </sheetView>
  </sheetViews>
  <sheetFormatPr defaultColWidth="9.14166666666667" defaultRowHeight="14.25" customHeight="1" outlineLevelCol="6"/>
  <cols>
    <col min="1" max="1" width="37.7416666666667" customWidth="1"/>
    <col min="2" max="2" width="15.5666666666667" customWidth="1"/>
    <col min="3" max="3" width="57.4166666666667" customWidth="1"/>
    <col min="4" max="4" width="9.7" customWidth="1"/>
    <col min="5" max="7" width="19.8416666666667" customWidth="1"/>
  </cols>
  <sheetData>
    <row r="1" ht="13.5" customHeight="1" spans="1:7">
      <c r="A1" s="1" t="s">
        <v>369</v>
      </c>
      <c r="B1" s="1"/>
      <c r="C1" s="1"/>
      <c r="D1" s="2"/>
      <c r="E1" s="1"/>
      <c r="F1" s="1"/>
      <c r="G1" s="3"/>
    </row>
    <row r="2" ht="27.75" customHeight="1" spans="1:7">
      <c r="A2" s="4" t="s">
        <v>370</v>
      </c>
      <c r="B2" s="4"/>
      <c r="C2" s="4"/>
      <c r="D2" s="4"/>
      <c r="E2" s="4"/>
      <c r="F2" s="4"/>
      <c r="G2" s="4"/>
    </row>
    <row r="3" ht="13.5" customHeight="1" spans="1:7">
      <c r="A3" s="5" t="str">
        <f>"单位名称："&amp;"玉溪滇剧（国家非物质文化遗产）传承保护展演中心"</f>
        <v>单位名称：玉溪滇剧（国家非物质文化遗产）传承保护展演中心</v>
      </c>
      <c r="B3" s="6"/>
      <c r="C3" s="6"/>
      <c r="D3" s="6"/>
      <c r="E3" s="7"/>
      <c r="F3" s="7"/>
      <c r="G3" s="8" t="s">
        <v>2</v>
      </c>
    </row>
    <row r="4" ht="21.75" customHeight="1" spans="1:7">
      <c r="A4" s="9" t="s">
        <v>228</v>
      </c>
      <c r="B4" s="9" t="s">
        <v>227</v>
      </c>
      <c r="C4" s="9" t="s">
        <v>129</v>
      </c>
      <c r="D4" s="10" t="s">
        <v>371</v>
      </c>
      <c r="E4" s="11" t="s">
        <v>33</v>
      </c>
      <c r="F4" s="12"/>
      <c r="G4" s="13"/>
    </row>
    <row r="5" ht="21.75" customHeight="1" spans="1:7">
      <c r="A5" s="14"/>
      <c r="B5" s="14"/>
      <c r="C5" s="14"/>
      <c r="D5" s="15"/>
      <c r="E5" s="16" t="s">
        <v>372</v>
      </c>
      <c r="F5" s="10" t="s">
        <v>373</v>
      </c>
      <c r="G5" s="10" t="s">
        <v>374</v>
      </c>
    </row>
    <row r="6" ht="40.5" customHeight="1" spans="1:7">
      <c r="A6" s="17"/>
      <c r="B6" s="17"/>
      <c r="C6" s="17"/>
      <c r="D6" s="18"/>
      <c r="E6" s="19"/>
      <c r="F6" s="18" t="s">
        <v>32</v>
      </c>
      <c r="G6" s="18"/>
    </row>
    <row r="7" ht="15" customHeight="1" spans="1:7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ht="21" customHeight="1" spans="1:7">
      <c r="A8" s="21" t="s">
        <v>64</v>
      </c>
      <c r="B8" s="22"/>
      <c r="C8" s="22"/>
      <c r="D8" s="23"/>
      <c r="E8" s="24">
        <v>57900.7</v>
      </c>
      <c r="F8" s="24"/>
      <c r="G8" s="24"/>
    </row>
    <row r="9" ht="21" customHeight="1" spans="1:7">
      <c r="A9" s="21"/>
      <c r="B9" s="21" t="s">
        <v>375</v>
      </c>
      <c r="C9" s="21" t="s">
        <v>237</v>
      </c>
      <c r="D9" s="25" t="s">
        <v>376</v>
      </c>
      <c r="E9" s="24">
        <v>17900.7</v>
      </c>
      <c r="F9" s="24"/>
      <c r="G9" s="24"/>
    </row>
    <row r="10" ht="21" customHeight="1" spans="1:7">
      <c r="A10" s="26"/>
      <c r="B10" s="21" t="s">
        <v>377</v>
      </c>
      <c r="C10" s="21" t="s">
        <v>250</v>
      </c>
      <c r="D10" s="25" t="s">
        <v>376</v>
      </c>
      <c r="E10" s="24">
        <v>40000</v>
      </c>
      <c r="F10" s="24"/>
      <c r="G10" s="24"/>
    </row>
    <row r="11" ht="21" customHeight="1" spans="1:7">
      <c r="A11" s="27" t="s">
        <v>30</v>
      </c>
      <c r="B11" s="28" t="s">
        <v>378</v>
      </c>
      <c r="C11" s="28"/>
      <c r="D11" s="29"/>
      <c r="E11" s="24">
        <v>57900.7</v>
      </c>
      <c r="F11" s="24"/>
      <c r="G11" s="24"/>
    </row>
  </sheetData>
  <mergeCells count="12">
    <mergeCell ref="A1:G1"/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　</cp:lastModifiedBy>
  <dcterms:created xsi:type="dcterms:W3CDTF">2025-02-20T02:18:44Z</dcterms:created>
  <dcterms:modified xsi:type="dcterms:W3CDTF">2025-02-20T02:30:19Z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15C69E31588445A0A9DCDCC90038E654_12</vt:lpwstr>
  </property>
  <property fmtid="{D5CDD505-2E9C-101B-9397-08002B2CF9AE}" pid="3" name="KSOProductBuildVer">
    <vt:lpwstr>2052-12.1.0.19770</vt:lpwstr>
  </property>
</Properties>
</file>