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7"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_FilterDatabase" localSheetId="6" hidden="1">部门基本支出预算表04!$A$5:$W$222</definedName>
    <definedName name="_xlnm._FilterDatabase" localSheetId="7" hidden="1">'部门项目支出预算表05-1'!$A$5:$W$70</definedName>
    <definedName name="_xlnm.Print_Titles" localSheetId="6">部门基本支出预算表04!$2:$8</definedName>
    <definedName name="_xlnm.Print_Titles" localSheetId="7">'部门项目支出预算表05-1'!$2:$8</definedName>
    <definedName name="_xlnm.Print_Titles" localSheetId="8">'部门项目支出绩效目标表05-2'!$2:$6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<sst xmlns="http://schemas.openxmlformats.org/spreadsheetml/2006/main" count="3549" uniqueCount="680">
  <si>
    <t>预算01-1表</t>
  </si>
  <si>
    <t>2025年财务收支预算总表部门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</si>
  <si>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</si>
  <si>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</si>
  <si>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</si>
  <si>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</si>
  <si>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</si>
  <si>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</si>
  <si>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</si>
  <si>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</si>
  <si>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</si>
  <si>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</si>
  <si>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</si>
  <si>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</si>
  <si>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</si>
  <si>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</si>
  <si>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</si>
  <si>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</si>
  <si>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</si>
  <si>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</si>
  <si>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</si>
  <si>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</si>
  <si>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</si>
  <si>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</si>
  <si>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</si>
  <si>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</si>
  <si>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</si>
  <si>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</si>
  <si>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</si>
  <si>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</si>
  <si>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</si>
  <si>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</si>
  <si>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</si>
  <si>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</si>
  <si>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</si>
  <si>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</si>
  <si>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</si>
  <si>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</si>
  <si>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</si>
  <si>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</si>
  <si>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</si>
  <si>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</si>
  <si>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</si>
  <si>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</si>
  <si>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</si>
  <si>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</si>
  <si>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</si>
  <si>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</si>
  <si>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</si>
  <si>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</si>
  <si>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</si>
  <si>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</si>
  <si>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</si>
  <si>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</si>
  <si>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</si>
  <si>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</si>
  <si>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</si>
  <si>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</si>
  <si>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</si>
  <si>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</si>
  <si>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</si>
  <si>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</si>
  <si>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</si>
  <si>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301</t>
  </si>
  <si>
    <t>中国共产党玉溪市委员会办公室</t>
  </si>
  <si>
    <t>301001</t>
  </si>
  <si>
    <t>301005</t>
  </si>
  <si>
    <t>玉溪市档案馆</t>
  </si>
  <si>
    <t>301004</t>
  </si>
  <si>
    <t>玉溪市关心下一代工作委员会</t>
  </si>
  <si>
    <t>301007</t>
  </si>
  <si>
    <t>中国共产党玉溪市委员会机要和保密局</t>
  </si>
  <si>
    <t>301008</t>
  </si>
  <si>
    <t>中国共产党玉溪市委员会政策研究室</t>
  </si>
  <si>
    <t>预算01-3表</t>
  </si>
  <si>
    <t>2025年部门支出预算表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</si>
  <si>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</si>
  <si>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</si>
  <si>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</si>
  <si>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</si>
  <si>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</si>
  <si>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</si>
  <si>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</si>
  <si>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</si>
  <si>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</si>
  <si>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</si>
  <si>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</si>
  <si>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</si>
  <si>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20126</t>
  </si>
  <si>
    <t>2012604</t>
  </si>
  <si>
    <t>20131</t>
  </si>
  <si>
    <t>2013101</t>
  </si>
  <si>
    <t>2013102</t>
  </si>
  <si>
    <t>2013105</t>
  </si>
  <si>
    <t>2013150</t>
  </si>
  <si>
    <t>2013199</t>
  </si>
  <si>
    <t>20199</t>
  </si>
  <si>
    <t>2019999</t>
  </si>
  <si>
    <t>208</t>
  </si>
  <si>
    <t>20805</t>
  </si>
  <si>
    <t>2080501</t>
  </si>
  <si>
    <t>2080505</t>
  </si>
  <si>
    <t>2080506</t>
  </si>
  <si>
    <t>20808</t>
  </si>
  <si>
    <t>2080801</t>
  </si>
  <si>
    <t>210</t>
  </si>
  <si>
    <t>21011</t>
  </si>
  <si>
    <t>2101101</t>
  </si>
  <si>
    <t>2101102</t>
  </si>
  <si>
    <t>2101103</t>
  </si>
  <si>
    <t>2101199</t>
  </si>
  <si>
    <t>221</t>
  </si>
  <si>
    <t>22102</t>
  </si>
  <si>
    <t>2210201</t>
  </si>
  <si>
    <t>2210203</t>
  </si>
  <si>
    <t>预算02-1表</t>
  </si>
  <si>
    <t>2025年部门财政拨款收支预算总表</t>
  </si>
  <si>
    <t>支出功能分类科目</t>
  </si>
  <si>
    <t>一、本年度收入</t>
  </si>
  <si>
    <t>一、本年度支出</t>
  </si>
  <si>
    <t>（一）一般公共预算拨款</t>
  </si>
  <si>
    <t>（二）政府性基金预算拨款</t>
  </si>
  <si>
    <t>（三）国有资本经营预算拨款</t>
  </si>
  <si>
    <t>二、上年结转</t>
  </si>
  <si>
    <t>二、年终结转结余</t>
  </si>
  <si>
    <t>预算02-2表</t>
  </si>
  <si>
    <t>2025年一般公共预算支出预算表（按功能科目分类）</t>
  </si>
  <si>
    <t>部门预算支出功能分类科目</t>
  </si>
  <si>
    <t>人员经费</t>
  </si>
  <si>
    <t>公用经费</t>
  </si>
  <si>
    <t>预算03表</t>
  </si>
  <si>
    <t>2025年一般公共预算“三公”经费支出预算表</t>
  </si>
  <si>
    <t>“三公”经费合计</t>
  </si>
  <si>
    <t>因公出国（境）费</t>
  </si>
  <si>
    <t>公务用车购置及运行费</t>
  </si>
  <si>
    <t>公务用车购置</t>
  </si>
  <si>
    <t>公务用车运行费</t>
  </si>
  <si>
    <t>公务接待费</t>
  </si>
  <si>
    <t>预算04表</t>
  </si>
  <si>
    <t>2025年部门基本支出预算表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</si>
  <si>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</si>
  <si>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</si>
  <si>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</si>
  <si>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</si>
  <si>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</si>
  <si>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</si>
  <si>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</si>
  <si>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</si>
  <si>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</si>
  <si>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</si>
  <si>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</si>
  <si>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</si>
  <si>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</si>
  <si>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</si>
  <si>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</si>
  <si>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</si>
  <si>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</si>
  <si>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</si>
  <si>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</si>
  <si>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</si>
  <si>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530400210000000628463</t>
  </si>
  <si>
    <t>一般公用经费</t>
  </si>
  <si>
    <t>行政运行</t>
  </si>
  <si>
    <t>30201</t>
  </si>
  <si>
    <t>办公费</t>
  </si>
  <si>
    <t>30205</t>
  </si>
  <si>
    <t>水费</t>
  </si>
  <si>
    <t>30206</t>
  </si>
  <si>
    <t>电费</t>
  </si>
  <si>
    <t>30207</t>
  </si>
  <si>
    <t>邮电费</t>
  </si>
  <si>
    <t>30211</t>
  </si>
  <si>
    <t>差旅费</t>
  </si>
  <si>
    <t>30226</t>
  </si>
  <si>
    <t>劳务费</t>
  </si>
  <si>
    <t>30229</t>
  </si>
  <si>
    <t>福利费</t>
  </si>
  <si>
    <t>30239</t>
  </si>
  <si>
    <t>其他交通费用</t>
  </si>
  <si>
    <t>30240</t>
  </si>
  <si>
    <t>税金及附加费用</t>
  </si>
  <si>
    <t>事业运行</t>
  </si>
  <si>
    <t>行政单位离退休</t>
  </si>
  <si>
    <t>30299</t>
  </si>
  <si>
    <t>其他商品和服务支出</t>
  </si>
  <si>
    <t>530400210000000628847</t>
  </si>
  <si>
    <t>行政人员工资支出</t>
  </si>
  <si>
    <t>30101</t>
  </si>
  <si>
    <t>基本工资</t>
  </si>
  <si>
    <t>30102</t>
  </si>
  <si>
    <t>津贴补贴</t>
  </si>
  <si>
    <t>购房补贴</t>
  </si>
  <si>
    <t>530400210000000628848</t>
  </si>
  <si>
    <t>事业人员工资支出</t>
  </si>
  <si>
    <t>30107</t>
  </si>
  <si>
    <t>绩效工资</t>
  </si>
  <si>
    <t>530400210000000628849</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</si>
  <si>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</si>
  <si>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</si>
  <si>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</si>
  <si>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</si>
  <si>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</si>
  <si>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</si>
  <si>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</si>
  <si>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</si>
  <si>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</si>
  <si>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</si>
  <si>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</si>
  <si>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</si>
  <si>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</si>
  <si>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</si>
  <si>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530400210000000628850</t>
  </si>
  <si>
    <t>住房公积金</t>
  </si>
  <si>
    <t>30113</t>
  </si>
  <si>
    <t>530400210000000628851</t>
  </si>
  <si>
    <t>对个人和家庭的补助</t>
  </si>
  <si>
    <t>30305</t>
  </si>
  <si>
    <t>生活补助</t>
  </si>
  <si>
    <t>530400210000000628852</t>
  </si>
  <si>
    <t>其他工资福利支出</t>
  </si>
  <si>
    <t>30103</t>
  </si>
  <si>
    <t>奖金</t>
  </si>
  <si>
    <t>530400210000000628854</t>
  </si>
  <si>
    <t>公车购置及运维费</t>
  </si>
  <si>
    <t>30231</t>
  </si>
  <si>
    <t>公务用车运行维护费</t>
  </si>
  <si>
    <t>530400210000000628855</t>
  </si>
  <si>
    <t>行政人员公务交通补贴</t>
  </si>
  <si>
    <t>530400210000000628856</t>
  </si>
  <si>
    <t>工会经费</t>
  </si>
  <si>
    <t>30228</t>
  </si>
  <si>
    <t>530400231100001200184</t>
  </si>
  <si>
    <t>残疾人就业保障金</t>
  </si>
  <si>
    <t>530400241100002061934</t>
  </si>
  <si>
    <t>编外临聘人员经费</t>
  </si>
  <si>
    <t>30199</t>
  </si>
  <si>
    <t>530400241100002061954</t>
  </si>
  <si>
    <t>工作业务经费</t>
  </si>
  <si>
    <t>30202</t>
  </si>
  <si>
    <t>印刷费</t>
  </si>
  <si>
    <t>30213</t>
  </si>
  <si>
    <t>维修（护）费</t>
  </si>
  <si>
    <t>30214</t>
  </si>
  <si>
    <t>租赁费</t>
  </si>
  <si>
    <t>30215</t>
  </si>
  <si>
    <t>会议费</t>
  </si>
  <si>
    <t>30216</t>
  </si>
  <si>
    <t>培训费</t>
  </si>
  <si>
    <t>30227</t>
  </si>
  <si>
    <t>委托业务费</t>
  </si>
  <si>
    <t>31002</t>
  </si>
  <si>
    <t>办公设备购置</t>
  </si>
  <si>
    <t>530400241100002061958</t>
  </si>
  <si>
    <t>工作业务（公务用车运维费）经费</t>
  </si>
  <si>
    <t>530400241100002117512</t>
  </si>
  <si>
    <t>奖励性绩效工资（工资部分）经费</t>
  </si>
  <si>
    <t>530400241100002117616</t>
  </si>
  <si>
    <t>奖励性绩效工资（高于部分）经费</t>
  </si>
  <si>
    <t>530400241100002117648</t>
  </si>
  <si>
    <t>职业年金经费</t>
  </si>
  <si>
    <t>机关事业单位职业年金缴费支出</t>
  </si>
  <si>
    <t>30109</t>
  </si>
  <si>
    <t>职业年金缴费</t>
  </si>
  <si>
    <t>530400241100002117714</t>
  </si>
  <si>
    <t>机关后勤购买服务经费</t>
  </si>
  <si>
    <t>530400241100002117825</t>
  </si>
  <si>
    <t>工作业务（接待费）经费</t>
  </si>
  <si>
    <t>30217</t>
  </si>
  <si>
    <t>530400241100002375092</t>
  </si>
  <si>
    <t>年终一次性奖金</t>
  </si>
  <si>
    <t>530400251100003570481</t>
  </si>
  <si>
    <t>市直退休医疗照顾人员医疗费用补助资金</t>
  </si>
  <si>
    <t>30307</t>
  </si>
  <si>
    <t>医疗费补助</t>
  </si>
  <si>
    <t>530400251100003841738</t>
  </si>
  <si>
    <t>物业管理费</t>
  </si>
  <si>
    <t>30209</t>
  </si>
  <si>
    <t>530400210000000628481</t>
  </si>
  <si>
    <t>530400210000000628482</t>
  </si>
  <si>
    <t>530400210000000628483</t>
  </si>
  <si>
    <t>530400210000000628484</t>
  </si>
  <si>
    <t>530400210000000628488</t>
  </si>
  <si>
    <t>530400210000000628501</t>
  </si>
  <si>
    <t>530400221100000568899</t>
  </si>
  <si>
    <t>530400231100001260387</t>
  </si>
  <si>
    <t>530400241100002182958</t>
  </si>
  <si>
    <t>530400241100002183209</t>
  </si>
  <si>
    <t>530400241100002360315</t>
  </si>
  <si>
    <t>530400241100002419581</t>
  </si>
  <si>
    <t>530400251100003842685</t>
  </si>
  <si>
    <t>530400210000000627729</t>
  </si>
  <si>
    <t>档案馆</t>
  </si>
  <si>
    <t>530400210000000627730</t>
  </si>
  <si>
    <t>530400210000000627731</t>
  </si>
  <si>
    <t>530400210000000627732</t>
  </si>
  <si>
    <t>530400210000000627734</t>
  </si>
  <si>
    <t>530400210000000627736</t>
  </si>
  <si>
    <t>530400221100000570837</t>
  </si>
  <si>
    <t>530400231100001261474</t>
  </si>
  <si>
    <t>530400241100002358807</t>
  </si>
  <si>
    <t>530400241100002358816</t>
  </si>
  <si>
    <t>530400241100002359563</t>
  </si>
  <si>
    <t>530400251100003842676</t>
  </si>
  <si>
    <t>530400251100003842693</t>
  </si>
  <si>
    <t>530400210000000628516</t>
  </si>
  <si>
    <t>530400210000000628517</t>
  </si>
  <si>
    <t>530400210000000628518</t>
  </si>
  <si>
    <t>530400210000000628519</t>
  </si>
  <si>
    <t>530400210000000628520</t>
  </si>
  <si>
    <t>530400210000000628521</t>
  </si>
  <si>
    <t>530400210000000628522</t>
  </si>
  <si>
    <t>530400210000000628523</t>
  </si>
  <si>
    <t>530400210000000628524</t>
  </si>
  <si>
    <t>530400210000000628526</t>
  </si>
  <si>
    <t>530400221100000566008</t>
  </si>
  <si>
    <t>530400231100001241340</t>
  </si>
  <si>
    <t>530400241100002387897</t>
  </si>
  <si>
    <t>530400251100003583570</t>
  </si>
  <si>
    <t>530400251100003583603</t>
  </si>
  <si>
    <t>530400251100003583687</t>
  </si>
  <si>
    <t>530400251100003832392</t>
  </si>
  <si>
    <t>530400210000000628869</t>
  </si>
  <si>
    <t>530400210000000628870</t>
  </si>
  <si>
    <t>530400210000000628871</t>
  </si>
  <si>
    <t>530400210000000628872</t>
  </si>
  <si>
    <t>530400210000000628873</t>
  </si>
  <si>
    <t>530400210000000628874</t>
  </si>
  <si>
    <t>530400210000000628876</t>
  </si>
  <si>
    <t>530400210000000628877</t>
  </si>
  <si>
    <t>530400210000000628878</t>
  </si>
  <si>
    <t>530400210000000628880</t>
  </si>
  <si>
    <t>530400221100000565941</t>
  </si>
  <si>
    <t>530400231100001273917</t>
  </si>
  <si>
    <t>530400241100002120489</t>
  </si>
  <si>
    <t>530400241100002120558</t>
  </si>
  <si>
    <t>530400241100002125204</t>
  </si>
  <si>
    <t>530400241100002353215</t>
  </si>
  <si>
    <t>530400241100002353313</t>
  </si>
  <si>
    <t>预算05-1表</t>
  </si>
  <si>
    <t>2025年部门项目支出预算表</t>
  </si>
  <si>
    <t>项目分类</t>
  </si>
  <si>
    <t>项目单位</t>
  </si>
  <si>
    <t>本年拨款</t>
  </si>
  <si>
    <t>单位资金</t>
  </si>
  <si>
    <t>其中：本次下达</t>
  </si>
  <si>
    <t>综合业务专项资金</t>
  </si>
  <si>
    <t>专项业务类</t>
  </si>
  <si>
    <t>530400221100000705623</t>
  </si>
  <si>
    <t>一般行政管理事务</t>
  </si>
  <si>
    <t>市委办公室遗属补助专项资金</t>
  </si>
  <si>
    <t>民生类</t>
  </si>
  <si>
    <t>530400231100001267115</t>
  </si>
  <si>
    <t>死亡抚恤</t>
  </si>
  <si>
    <t>市委（机关）法律顾问聘用专项资金</t>
  </si>
  <si>
    <t>530400241100002094986</t>
  </si>
  <si>
    <t>2023年度省级决策咨询研究课题经费</t>
  </si>
  <si>
    <t>事业发展类</t>
  </si>
  <si>
    <t>530400241100002958107</t>
  </si>
  <si>
    <t>其他党委办公厅（室）及相关机构事务支出</t>
  </si>
  <si>
    <t>全市党委办公室系统业务能力提升培训专项资金</t>
  </si>
  <si>
    <t>530400251100003572126</t>
  </si>
  <si>
    <t>特定项目行（2025）35号专项资金</t>
  </si>
  <si>
    <t>530400251100003580781</t>
  </si>
  <si>
    <t>特定项目行（2025）36号专项资金</t>
  </si>
  <si>
    <t>530400251100003581017</t>
  </si>
  <si>
    <t>特定项目行（2025）37号专项资金</t>
  </si>
  <si>
    <t>530400251100003581053</t>
  </si>
  <si>
    <t>困难家庭未成年人救助（市级）专项资金</t>
  </si>
  <si>
    <t>530400200000000001754</t>
  </si>
  <si>
    <t>其他一般公共服务支出</t>
  </si>
  <si>
    <t>未成年人司法项目工作专项资金</t>
  </si>
  <si>
    <t>530400251100003851790</t>
  </si>
  <si>
    <t>2025年“玉溪春晖”宣传平台工作专项经费</t>
  </si>
  <si>
    <t>530400251100003852098</t>
  </si>
  <si>
    <t>特定项目行202525号专项资金</t>
  </si>
  <si>
    <t>530400251100003573492</t>
  </si>
  <si>
    <t>特定项目行202526号专项资金</t>
  </si>
  <si>
    <t>530400251100003573520</t>
  </si>
  <si>
    <t>特定项目行202527号专项资金</t>
  </si>
  <si>
    <t>530400251100003575353</t>
  </si>
  <si>
    <t>31003</t>
  </si>
  <si>
    <t>专用设备购置</t>
  </si>
  <si>
    <t>特定项目行202529号专项资金</t>
  </si>
  <si>
    <t>530400251100003576283</t>
  </si>
  <si>
    <t>31007</t>
  </si>
  <si>
    <t>信息网络及软件购置更新</t>
  </si>
  <si>
    <t>特定项目行202531号专项资金</t>
  </si>
  <si>
    <t>530400251100003576421</t>
  </si>
  <si>
    <t>特定项目行202528号专项资金</t>
  </si>
  <si>
    <t>530400251100003581471</t>
  </si>
  <si>
    <t>特定项目行202532号专项资金</t>
  </si>
  <si>
    <t>530400251100003583719</t>
  </si>
  <si>
    <t>特定项目行202533号专项资金</t>
  </si>
  <si>
    <t>530400251100003583736</t>
  </si>
  <si>
    <t>特定项目行202530号专项资金</t>
  </si>
  <si>
    <t>530400251100003588418</t>
  </si>
  <si>
    <t>专项业务</t>
  </si>
  <si>
    <t>政研智库专项经费</t>
  </si>
  <si>
    <t>530400241100002096332</t>
  </si>
  <si>
    <t>合  计</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</si>
  <si>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</si>
  <si>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</si>
  <si>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</si>
  <si>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</si>
  <si>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</si>
  <si>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</si>
  <si>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</si>
  <si>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</si>
  <si>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</si>
  <si>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</si>
  <si>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</si>
  <si>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</si>
  <si>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涉密项目，不宜简述。</t>
  </si>
  <si>
    <t>产出指标</t>
  </si>
  <si>
    <t>数量指标</t>
  </si>
  <si>
    <t>反映制作宣传横幅、宣传册等的数量情况。</t>
  </si>
  <si>
    <t>&gt;=</t>
  </si>
  <si>
    <t>份（部、个、幅、条）</t>
  </si>
  <si>
    <t>定量指标</t>
  </si>
  <si>
    <t>反映组织宣传活动次数的情况。</t>
  </si>
  <si>
    <t>次</t>
  </si>
  <si>
    <t>质量指标</t>
  </si>
  <si>
    <t>反映事实发生与作为宣传事实发生之间的时间差距情况。</t>
  </si>
  <si>
    <t>&lt;=</t>
  </si>
  <si>
    <t>天</t>
  </si>
  <si>
    <t>时效指标</t>
  </si>
  <si>
    <t>计划完成率=在规定时间内宣传任务完成数/宣传任务计划数*100%</t>
  </si>
  <si>
    <t>%</t>
  </si>
  <si>
    <t>效益指标</t>
  </si>
  <si>
    <t>社会效益</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</si>
  <si>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</si>
  <si>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反映宣传活动参与人次情况。</t>
  </si>
  <si>
    <t>人次</t>
  </si>
  <si>
    <t>满意度指标</t>
  </si>
  <si>
    <t>服务对象满意度</t>
  </si>
  <si>
    <t>反映社会公众对宣传的满意程度。</t>
  </si>
  <si>
    <t>一、2024年项目安排资金18万元，共聘请法律顾问6名，根据实际工作绩效确定考核等次，确定实际工作绩效报酬兑付方案后，一次性支付全部法律顾问聘任费用，确保市委（机关）法律顾问工作的正常运行。
二、通过实施市委（机关）法律顾问聘用专项资金项目，法律顾问为市委、市纪委监委机关、市委各部门提供重大决策提供法律意见、参与党内规范性文件送审稿的起草和论证、服务好市委领导地方立法工作，参与地方立法规划计划及自治条例、单行条例党内送审稿的审核等法律服务。
三、通过实施市委（机关）法律顾问聘用专项资金项目，发挥法律顾问、公职律师、公司律师的作用，全面提高市委（机关）依法执政、依法行政、依法经营、依法管理的能力水平，促进依法办事。</t>
  </si>
  <si>
    <t>反映法律顾问每年向法律顾问室报送建议的数量情况。</t>
  </si>
  <si>
    <t>100</t>
  </si>
  <si>
    <t>个（条）</t>
  </si>
  <si>
    <t>反映外聘的法律顾问、法律顾问助理人数的情况。</t>
  </si>
  <si>
    <t>=</t>
  </si>
  <si>
    <t>人</t>
  </si>
  <si>
    <t>"反映对交办事项意见提出的完成情况。交办事项意见提出率=法律顾问事项受理提出的建议数/交办事项数*100%"</t>
  </si>
  <si>
    <t>"反映对市委（机关）规范性文件、重大行政决策等事项进行合法性审核的完成情况。合法性审核任务完成率=实际完成量/计划完成任务量*100%"</t>
  </si>
  <si>
    <t>反映政府办理法律事务的数量情况。</t>
  </si>
  <si>
    <t>件</t>
  </si>
  <si>
    <t>"反映法律顾问年度总结提交情况。法律顾问及助理年度总结提交率=法律顾问提交年度总结数/应提交数*100%"</t>
  </si>
  <si>
    <t>"反映法律顾问建议合规的情况。建议内容合规率=法律顾问提出的建议符合规定要求的数量/提出建议数量*100%"</t>
  </si>
  <si>
    <t>"反映报送建议方式合规情况。报送建议方式合规率=法律顾问提出的的建议报送方式符合规定要求的数量/提出建议数量*100%"</t>
  </si>
  <si>
    <t>"反映年度考核结果优秀的情况。年度考核结果优秀率=法律顾问及助理年度考核结果优秀的数量/考核人员数*100%"</t>
  </si>
  <si>
    <t>60</t>
  </si>
  <si>
    <t>反映法律顾问年度总结提交的及时情况。</t>
  </si>
  <si>
    <t>及时</t>
  </si>
  <si>
    <t>定性指标</t>
  </si>
  <si>
    <t>反映法律意见出具时限的情况。</t>
  </si>
  <si>
    <t>成本指标</t>
  </si>
  <si>
    <t>反映外聘的法律顾问、法律顾问助理人均发放标准的情况。</t>
  </si>
  <si>
    <t>万元/人/年</t>
  </si>
  <si>
    <t>"反映法律意见（建议）采纳的情况。法律意见（建议）采纳率=采用法律意见数/提供法律意见数*100%"</t>
  </si>
  <si>
    <t>反映交办的法律事务并提出法律意见（建议）的情况。法律意见（建议）提出率=收到法律意见数/提供法律意见数*100%</t>
  </si>
  <si>
    <t>反映受益对象对该项目的实施过程、效果的好评情况。</t>
  </si>
  <si>
    <t>90</t>
  </si>
  <si>
    <t>单位专户综合业务工作资金，用于上级拨入专家联系工作经费及本级市就业局拨入公益性岗位人员补贴等综合业务支出。</t>
  </si>
  <si>
    <t>反映慰问困难学生数</t>
  </si>
  <si>
    <t>&gt;</t>
  </si>
  <si>
    <t>人(户)</t>
  </si>
  <si>
    <t>反映补助公益性岗位人数</t>
  </si>
  <si>
    <t>反映慰问方案执行率</t>
  </si>
  <si>
    <t>98</t>
  </si>
  <si>
    <t>经济效益</t>
  </si>
  <si>
    <t>反映困难学生平均补助标准</t>
  </si>
  <si>
    <t>600</t>
  </si>
  <si>
    <t>元</t>
  </si>
  <si>
    <t>反映获补对象满意度</t>
  </si>
  <si>
    <t>85</t>
  </si>
  <si>
    <t>反映信息系统相关数据安全的保障情况。</t>
  </si>
  <si>
    <t>反映信息系统全年正常运行时间和情况。</t>
  </si>
  <si>
    <t>小时</t>
  </si>
  <si>
    <t>反映信息系统建设/运维对增量数据的管理情况（仅计算核心数据，原则上核心数据不超过5类)。</t>
  </si>
  <si>
    <t>条</t>
  </si>
  <si>
    <t>反映信息系统建设/运维对存量数据的管理情况（仅计算核心数据，原则上核心数据不超过5类)。</t>
  </si>
  <si>
    <t>可持续影响</t>
  </si>
  <si>
    <t>反映系统正常使用期限。</t>
  </si>
  <si>
    <t>年</t>
  </si>
  <si>
    <t>反映使用对象对信息系统使用的满意度。
使用人员满意度=（对信息系统满意的使用人员数/问卷调查人数）*100%</t>
  </si>
  <si>
    <t>通过在市委党校组织1次业务培训，培训全市党委办公室系统干部350人次，组织学员学习党的二十大及党的二十届三中全会精神，对公文写作、会务服务、文件阅研、党内法规、党委信息、督查考评工作业务知识开展学习，达到全面提高干部的理论素养、知识水平、业务素质和综合能力，进一步解放思想，转变观念，开阔眼界的目标。</t>
  </si>
  <si>
    <t>反映市委办组织开展干部教育能力提升培训开设课程的数量。</t>
  </si>
  <si>
    <t>门</t>
  </si>
  <si>
    <t>通过在市委党校组织1次业务培训，培训全市全市党委办公室系统干部350人次，组织学员学习党的二十大及二十届三中全会精神，对公文写作、会务服务、文件阅研、党内法规、党委信息、督查考评工作业务知识开展学习，达到全面提高干部的理论素养、知识水平、业务素质和综合能力，进一步解放思想，转变观念，开阔眼界的目标。</t>
  </si>
  <si>
    <t>反映市委办组织开展干部教育能力提升培训的人次。</t>
  </si>
  <si>
    <t>350</t>
  </si>
  <si>
    <t>反映市委办组织开展干部教育能力提升培训的质量。
培训人员合格率=（合格的学员数量/培训总学员数量）*100%。</t>
  </si>
  <si>
    <t>反映市委办组织开展干部教育能力提升培训参训人员的出勤情况。培训出勤率=（实际出勤学员数量/参加培训学员数量）*100%。</t>
  </si>
  <si>
    <t>反映市委办组织开展干部教育能力提升培训的情况。按期完成率=（按期完成培训数量/培训总数量）*100%。</t>
  </si>
  <si>
    <t>反映预算部门（单位）组织开展各类培训中人均培训费控制情况。人均培训标准=（培训总费用/培训人次）</t>
  </si>
  <si>
    <t>300</t>
  </si>
  <si>
    <t>元/人/天</t>
  </si>
  <si>
    <t>反映市委办组织开展干部教育能力提升培训的效果。
能力提升好评率=（能力提升的学员数量/培训总学员数量）*100%。</t>
  </si>
  <si>
    <t>反映参训人员对培训内容、讲师授课、课程设置和培训效果等的满意度。
参训人员满意度=（对培训整体满意的参训人数/参训总人数）*100%</t>
  </si>
  <si>
    <t>反映系统建设最终验收时间与计划时间的偏差情况。
系统终验时间偏差率=(统建设最终验收时间-计划终验时间)/计划完成时间*100%</t>
  </si>
  <si>
    <t>反映系统建设初步验收时间与计划时间的偏差情况。
系统初验时间偏差率=(系统初验        时间-计划初验时间)/计划完成时间*100%</t>
  </si>
  <si>
    <t>根据云老通[2020]21号文件精神及云人社发[2010]127号、玉民发[2019]73号文件精神，发放市委办公室2名遗属人员补助。</t>
  </si>
  <si>
    <t>反映获补助人员、企业的数量情况，也适用补贴、资助等形式的补助。</t>
  </si>
  <si>
    <t>人(人次、家)</t>
  </si>
  <si>
    <t>反映获补助对象认定的准确性情况。
获补对象准确率=抽检符合标准的补助对象数/抽检实际补助对象数*100%</t>
  </si>
  <si>
    <t>反映补助准确发放的情况。
补助兑现准确率=补助兑付额/应付额*100%</t>
  </si>
  <si>
    <t>反映发放单位及时发放补助资金的情况。
发放及时率=在时限内发放资金/应发放资金*100%</t>
  </si>
  <si>
    <t>反映补助促进受助对象生活状况改善的情况。</t>
  </si>
  <si>
    <t>有所提高</t>
  </si>
  <si>
    <t>反映获补助受益对象的满意程度。</t>
  </si>
  <si>
    <t>年度目标任务：一是精准及时将补贴发放给49名困难家庭未成年人。关心家庭困难学生共渡难关，提高学生的学习热情，树立自强感恩意识，培养教育好青年困难学生。救助金要严格按照要求实名制及时、精准地发放到贫困学生。
二是开展困难家庭辍学儿童、失学儿童、农村留守儿童、城市下岗困难家庭和服刑人员救助家庭子女的救助。
三是开展关爱弱势群体工作，对全市部分困难家庭未成年人救助。帮助受助学生及其家庭缓解就学经济压力，使适龄青少年儿童得以依法接受教育和正常完成学业。
四是完成“留守儿童之家”、残疾少儿等困难家庭“生产自救”。被救助对象生活状态良好，解决困难学生就学、吃穿住问题。</t>
  </si>
  <si>
    <t>明细、申请、签名、财政报表和入户调查情况。</t>
  </si>
  <si>
    <t>30</t>
  </si>
  <si>
    <t>年度目标任务：一是精准及时将补贴发放给49名困难家庭未成年人。关心家庭困难学生共渡难关，提高学生的学习热情，树立自强感恩意识，培养教育好青年困难学生。救助金要严格按照要求实名制及时、精准地发放到贫困学生。
二是开展困难家庭辍学、失学儿童、农村留守儿童、城市下岗困难家庭和服刑人员救助家庭子女的救助。
三是开展关爱弱势群体工作，对全市部分困难家庭未成年人救助。帮助受助学生及其家庭缓解就学经济压力，使适龄青少年儿童得以依法接受教育和正常完成学业。
四是完成“留守儿童之家”、残疾少儿困难家庭“生产自救”。被救助对象生活状态良好，解决困难学生就学、吃穿住问题。</t>
  </si>
  <si>
    <t>救助对象精准明细、申请、签名、财政报表和入户调查情况。</t>
  </si>
  <si>
    <t>0</t>
  </si>
  <si>
    <t>有所改善</t>
  </si>
  <si>
    <t>群众对关心下一代工作的认可度</t>
  </si>
  <si>
    <t>90%</t>
  </si>
  <si>
    <t>一是聘请合适成年人，对涉法未成年人进行社会背景调查，为办案机关依法并充分考虑社会效益办理案件提供参考，有条件、最大限度地将涉法未成年人从司法程序和实体法律的处罚中分流出来，通过积极的帮教、矫治，使其走上人生正轨。
二是强化法制培训，开展未成年人司法保护项目业务培训。
三是加强未成年人社会主义核心价值观教育、中华优秀传统文化教育、法治教育，帮助、引导未成年人坚定理想信念，树立家国情怀，强化法纪意识，养成良好的道德品质和遵纪守法的行为习惯，预防未成年人涉法案件的发生。
四是对涉法的未成年人按照《中华人民共和国刑事诉讼法》有关规定,参与办案部门的讯问,维护其合法权益
五是对涉法未成年人进行社会背景调查,为办案机关依法并充分考虑社会效益办理案件提供参考,有条件、最大限度地将涉法未成年人从司法程序和实体法律的处罚中分流出来,通过积极的帮教、矫治,使其走上人生正轨
六是加强对涉法未成年人司法项目实施情况的踪掌握和分析研判,研究新情况,解决新问题,总结新经验,推动项目取得成效。</t>
  </si>
  <si>
    <t>组织帮教涉法未成年人名单</t>
  </si>
  <si>
    <t>一是聘请合适成年人，对触法未成年人进行社会背景调查，为办案机关依法并充分考虑社会效益办理案件提供参考，有条件、最大限度地将触法未成年人从司法程序和实休法律的处罚中分流出来，通过积极的帮教、矫治，使其走上人生正轨。
二是强化法制培训，开展未成年人司法项目业务培训。
三是加强未成年人社会主义核心价值观教育、中华民族优秀传统文化教育、法治教育，帮助、引导未成年人坚定理想信念，树立家国情怀，强化法纪意识，养成良好的道德品质和遵纪守法的行为习惯，预防未成年人触法案件的发生。
四是对触法的未成年人按照《中华人民共和国刑事诉讼法》有关规定,参与办案部门的讯问,维护其合法权益
五是对触法未成年人进行社会背景调查,为办案机关依法并充分考虑社会效益办理案件提供参考,有条件、最大限度地将触法未成年人从司法程序和实体法律的处罚中分流出来,通过积极的帮教、矫治,使其走上人生正轨
六是加强对触法未成年人司法项目实施情况的踪掌握和分析研判,研究新情况,解决新问题,总结新经验,推动项日取得成效。</t>
  </si>
  <si>
    <t>聘请司法协管人员合同。</t>
  </si>
  <si>
    <t>1人</t>
  </si>
  <si>
    <t>帮教涉法未成年人名单。培训通知、通知内容、培训课件等</t>
  </si>
  <si>
    <t>95</t>
  </si>
  <si>
    <t>评估通知、通知内容、培训课件等</t>
  </si>
  <si>
    <t>未成年人帮教名单</t>
  </si>
  <si>
    <t>同比2024年减少</t>
  </si>
  <si>
    <t>组织帮教涉法未成年，有明显转化</t>
  </si>
  <si>
    <t>50</t>
  </si>
  <si>
    <t>社会安全满意度调查</t>
  </si>
  <si>
    <t>利用“关爱”夏令营、少年军校、传承红色基因等活动契机，在全市留守（困境）儿童中开展助学、助困、助残、助孤、助医等“五助”关爱帮扶活动，对青少年进行思想道德教育、法治教育、养成教育、家庭教育、劳动教育、心理健康教育等，将活动开展情况及时通过“玉溪春晖”宣传平台进行宣传，正确引导网络舆论，优化未成年人成长环境，教育引导和关爱保护青少年，促进青少年成长成才。</t>
  </si>
  <si>
    <t>反映通过相关媒体、网络等发布或推送稿件的篇数情况。</t>
  </si>
  <si>
    <t>800</t>
  </si>
  <si>
    <t>篇</t>
  </si>
  <si>
    <t>场</t>
  </si>
  <si>
    <t>错漏率=发生错漏的宣传信息条数/发布信息总条数*100%</t>
  </si>
  <si>
    <t>反映宣传辐射区域范围增长情况。
报刊（杂志、公众号）订阅区域增长率=（本年订阅区域量-上年订阅区域量）/上年订阅区域量*100%</t>
  </si>
  <si>
    <t>80</t>
  </si>
  <si>
    <t>预计参与人数</t>
  </si>
  <si>
    <t>涉密</t>
  </si>
  <si>
    <t>涉密项目</t>
  </si>
  <si>
    <t>反映购置数量完成情况。</t>
  </si>
  <si>
    <t>台（套）</t>
  </si>
  <si>
    <t>反映部门购置计划执行情况。
购置计划完成率=（实际购置交付装备数量/计划购置交付装备数量）*100%。</t>
  </si>
  <si>
    <t>反映设备购置的产品质量情况。
验收通过率=（通过验收的购置数量/购置总数量）*100%。</t>
  </si>
  <si>
    <t>反映新投入设备使用年限情况。</t>
  </si>
  <si>
    <t>反映服务对象对购置设备的整体满意情况。
使用人员满意度=（对购置设备满意的人数/问卷调查人数）*100%。</t>
  </si>
  <si>
    <t>反映设备利用情况。
设备利用率=（投入使用设备数/购置设备总数）*100%。</t>
  </si>
  <si>
    <t>反映设备采购成本低于计划数所获得的经济效益。</t>
  </si>
  <si>
    <t>万元</t>
  </si>
  <si>
    <t>通过政策咨询相关信息的不断更新完善和调查研究，将各类优秀研究咨询成果提升转化为市委思路、决策，当好市委决策参谋助手。</t>
  </si>
  <si>
    <t>形成最终研究报告个数。</t>
  </si>
  <si>
    <t>个</t>
  </si>
  <si>
    <t>反映研究成果验收通过情况。
验收通过率=评审通过的研究成果数量/上报参加评审的研究成果数量*100%。</t>
  </si>
  <si>
    <t>反映研究成果获得领导批示圈阅情况。</t>
  </si>
  <si>
    <t>反映信息发布或报道的次数。</t>
  </si>
  <si>
    <t>反映服务对象对政策研究工作的整体满意情况。
服务对象满意度=（对政策研究工作的整体满意的人数/问卷调查人数）*100%</t>
  </si>
  <si>
    <t>预算06表</t>
  </si>
  <si>
    <t>2025年部门政府性基金预算支出预算表</t>
  </si>
  <si>
    <t>单位:元</t>
  </si>
  <si>
    <t>政府性基金预算支出</t>
  </si>
  <si>
    <t>备注：中国共产党玉溪市委员会办公室2025年无政府性基金预算支出，此表为空。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</si>
  <si>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</si>
  <si>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</si>
  <si>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</si>
  <si>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</si>
  <si>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</si>
  <si>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</si>
  <si>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</si>
  <si>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</si>
  <si>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</si>
  <si>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</si>
  <si>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</si>
  <si>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</si>
  <si>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办公设备</t>
  </si>
  <si>
    <t>批</t>
  </si>
  <si>
    <t>家具用具</t>
  </si>
  <si>
    <t>复印纸</t>
  </si>
  <si>
    <t>市委机关后勤购买服务项目</t>
  </si>
  <si>
    <t>项</t>
  </si>
  <si>
    <t>市委机关办公区物业管理采购项目</t>
  </si>
  <si>
    <t>市委办公车保险采购</t>
  </si>
  <si>
    <t>市委办公车运维采购</t>
  </si>
  <si>
    <t>市委办公车运维采购项目</t>
  </si>
  <si>
    <t>A4复印纸采购</t>
  </si>
  <si>
    <t>箱</t>
  </si>
  <si>
    <t>市档案馆办公及业务用房租赁服务项目</t>
  </si>
  <si>
    <t>市档案馆物业管理服务项目</t>
  </si>
  <si>
    <t>钢制期刊架</t>
  </si>
  <si>
    <t>复印机</t>
  </si>
  <si>
    <t>台</t>
  </si>
  <si>
    <t>公车运维采购（机保局）</t>
  </si>
  <si>
    <t>车辆保险采购（机保局）</t>
  </si>
  <si>
    <t>车辆运维采购（机保局）</t>
  </si>
  <si>
    <t>办公设备购置费（机保局）</t>
  </si>
  <si>
    <t>复印纸采购（机保局）</t>
  </si>
  <si>
    <t>打印复印纸采购（政研室）</t>
  </si>
  <si>
    <t>公车保险采购（政研室）</t>
  </si>
  <si>
    <t>公车运维采购（政研室）</t>
  </si>
  <si>
    <t>预算08表</t>
  </si>
  <si>
    <t>2025年部门政府购买服务预算表</t>
  </si>
  <si>
    <t>政府购买服务项目</t>
  </si>
  <si>
    <t>政府购买服务目录</t>
  </si>
  <si>
    <t>B1105 餐饮服务</t>
  </si>
  <si>
    <t>B1102 物业管理服务</t>
  </si>
  <si>
    <t>B1101 维修保养服务</t>
  </si>
  <si>
    <t>预算09-1表</t>
  </si>
  <si>
    <t>2025年市对下转移支付预算表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</si>
  <si>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</si>
  <si>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</si>
  <si>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</si>
  <si>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</si>
  <si>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</si>
  <si>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</si>
  <si>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</si>
  <si>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</si>
  <si>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</si>
  <si>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</si>
  <si>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</si>
  <si>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</si>
  <si>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</si>
  <si>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备注：中国共产党玉溪市委员会办公室2025年无市对下转移支付支出，此表为空。</t>
  </si>
  <si>
    <t>预算09-2表</t>
  </si>
  <si>
    <t>2025年市对下转移支付绩效目标表</t>
  </si>
  <si>
    <t>预算10表</t>
  </si>
  <si>
    <t>2025年新增资产配置表</t>
  </si>
  <si>
    <t>资产类别</t>
  </si>
  <si>
    <t>资产分类代码.名称</t>
  </si>
  <si>
    <t>资产名称</t>
  </si>
  <si>
    <t>计量单位</t>
  </si>
  <si>
    <t>财政部门批复数（元）</t>
  </si>
  <si>
    <t>单价</t>
  </si>
  <si>
    <t>金额</t>
  </si>
  <si>
    <t>设备</t>
  </si>
  <si>
    <t>A02021004 A4彩色打印机</t>
  </si>
  <si>
    <t>A4彩色打印机</t>
  </si>
  <si>
    <t>A02020100 复印机</t>
  </si>
  <si>
    <t>彩色复印机</t>
  </si>
  <si>
    <t>A02010105 台式计算机</t>
  </si>
  <si>
    <t>台式电脑</t>
  </si>
  <si>
    <t>A02080805 视频会议系统及会议室音频系统</t>
  </si>
  <si>
    <t>特技台</t>
  </si>
  <si>
    <t>家具和用品</t>
  </si>
  <si>
    <t>A05010201 办公桌</t>
  </si>
  <si>
    <t>办公桌（科级及以下）</t>
  </si>
  <si>
    <t>张</t>
  </si>
  <si>
    <t>A05010301 办公椅</t>
  </si>
  <si>
    <t>办公椅</t>
  </si>
  <si>
    <t>把</t>
  </si>
  <si>
    <t>A05010401 三人沙发</t>
  </si>
  <si>
    <t>三人沙发</t>
  </si>
  <si>
    <t>办公桌（处级）</t>
  </si>
  <si>
    <t>A05010504 保密柜</t>
  </si>
  <si>
    <t>保密柜</t>
  </si>
  <si>
    <t>组</t>
  </si>
  <si>
    <t>A05010501 书柜</t>
  </si>
  <si>
    <t>书柜（处级）</t>
  </si>
  <si>
    <t>A02019900 其他信息化设备</t>
  </si>
  <si>
    <t>档案库房密码锁</t>
  </si>
  <si>
    <t>A02010508 移动存储设备</t>
  </si>
  <si>
    <t>移动硬盘</t>
  </si>
  <si>
    <t>A05010599 其他柜类</t>
  </si>
  <si>
    <t>台式计算机</t>
  </si>
  <si>
    <t>预算11表</t>
  </si>
  <si>
    <t>2025年上级补助项目支出预算表</t>
  </si>
  <si>
    <t>上级补助</t>
  </si>
  <si>
    <t>备注：中国共产党玉溪市委员会办公室2025年无上级补助项目支出，此表为空。</t>
  </si>
  <si>
    <t>预算12表</t>
  </si>
  <si>
    <t>2025年部门项目支出中期规划预算表</t>
  </si>
  <si>
    <t>项目级次</t>
  </si>
  <si>
    <t>2025年</t>
  </si>
  <si>
    <t>2026年</t>
  </si>
  <si>
    <t>2027年</t>
  </si>
  <si>
    <t>311 专项业务类</t>
  </si>
  <si>
    <t>本级</t>
  </si>
  <si>
    <t>312 民生类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</si>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</sst>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numFmt numFmtId="178" formatCode="#,##0.00;\-#,##0.00;;@"/>
    <numFmt numFmtId="179" formatCode="hh:mm:ss"/>
    <numFmt numFmtId="180" formatCode="#,##0;\-#,##0;;@"/>
  </numFmts>
  <fonts count="42">
    <font>
      <sz val="11"/>
      <color rgb="FF000000"/>
      <name val="宋体"/>
      <charset val="134"/>
      <scheme val="minor"/>
    </font>
    <font>
      <sz val="11"/>
      <color theme="1"/>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11"/>
      <name val="宋体"/>
      <charset val="134"/>
      <scheme val="minor"/>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 fillId="2" borderId="17"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8" applyNumberFormat="0" applyFill="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0" fillId="0" borderId="0" applyNumberFormat="0" applyFill="0" applyBorder="0" applyAlignment="0" applyProtection="0">
      <alignment vertical="center"/>
    </xf>
    <xf numFmtId="0" fontId="31" fillId="3" borderId="20" applyNumberFormat="0" applyAlignment="0" applyProtection="0">
      <alignment vertical="center"/>
    </xf>
    <xf numFmtId="0" fontId="32" fillId="4" borderId="21" applyNumberFormat="0" applyAlignment="0" applyProtection="0">
      <alignment vertical="center"/>
    </xf>
    <xf numFmtId="0" fontId="33" fillId="4" borderId="20" applyNumberFormat="0" applyAlignment="0" applyProtection="0">
      <alignment vertical="center"/>
    </xf>
    <xf numFmtId="0" fontId="34" fillId="5" borderId="22" applyNumberFormat="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13" fillId="0" borderId="7">
      <alignment horizontal="right" vertical="center"/>
    </xf>
    <xf numFmtId="177" fontId="13" fillId="0" borderId="7">
      <alignment horizontal="right" vertical="center"/>
    </xf>
    <xf numFmtId="10" fontId="13" fillId="0" borderId="7">
      <alignment horizontal="right" vertical="center"/>
    </xf>
    <xf numFmtId="178" fontId="13" fillId="0" borderId="7">
      <alignment horizontal="right" vertical="center"/>
    </xf>
    <xf numFmtId="49" fontId="13" fillId="0" borderId="7">
      <alignment horizontal="left" vertical="center" wrapText="1"/>
    </xf>
    <xf numFmtId="178" fontId="13" fillId="0" borderId="7">
      <alignment horizontal="right" vertical="center"/>
    </xf>
    <xf numFmtId="179" fontId="13" fillId="0" borderId="7">
      <alignment horizontal="right" vertical="center"/>
    </xf>
    <xf numFmtId="180" fontId="13" fillId="0" borderId="7">
      <alignment horizontal="right" vertical="center"/>
    </xf>
  </cellStyleXfs>
  <cellXfs count="180">
    <xf numFmtId="0" fontId="0" fillId="0" borderId="0" xfId="0" applyFont="1">
      <alignment vertical="top"/>
    </xf>
    <xf numFmtId="0" fontId="1" fillId="0" borderId="0" xfId="0" applyFont="1" applyBorder="1" applyAlignment="1">
      <alignment horizontal="center" vertical="center"/>
    </xf>
    <xf numFmtId="0" fontId="2" fillId="0" borderId="0" xfId="0" applyFont="1" applyBorder="1" applyAlignment="1">
      <alignment horizontal="right" vertical="center"/>
    </xf>
    <xf numFmtId="49" fontId="2" fillId="0" borderId="0" xfId="0" applyNumberFormat="1" applyFont="1" applyBorder="1" applyAlignment="1">
      <alignment horizontal="right" vertical="center"/>
    </xf>
    <xf numFmtId="0" fontId="2" fillId="0" borderId="0" xfId="0" applyFont="1" applyBorder="1" applyAlignment="1" applyProtection="1">
      <alignment horizontal="right" vertical="center"/>
      <protection locked="0"/>
    </xf>
    <xf numFmtId="0" fontId="3" fillId="0" borderId="0" xfId="0" applyFont="1" applyBorder="1" applyAlignment="1">
      <alignment horizontal="center" vertical="center"/>
    </xf>
    <xf numFmtId="0" fontId="4" fillId="0" borderId="0" xfId="0" applyFont="1" applyBorder="1" applyAlignment="1" applyProtection="1">
      <alignment horizontal="left" vertical="center"/>
      <protection locked="0"/>
    </xf>
    <xf numFmtId="0" fontId="5" fillId="0" borderId="0" xfId="0" applyFont="1" applyBorder="1" applyAlignment="1">
      <alignment horizontal="left" vertical="center"/>
    </xf>
    <xf numFmtId="0" fontId="5" fillId="0" borderId="0" xfId="0" applyFont="1" applyBorder="1" applyAlignment="1"/>
    <xf numFmtId="0" fontId="6" fillId="0" borderId="0" xfId="0" applyFont="1" applyBorder="1" applyAlignment="1" applyProtection="1">
      <alignment horizontal="right"/>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pplyProtection="1">
      <alignment horizontal="center" vertical="center" wrapText="1"/>
      <protection locked="0"/>
    </xf>
    <xf numFmtId="0" fontId="2" fillId="0" borderId="5" xfId="0" applyFont="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pplyProtection="1">
      <alignment horizontal="center" vertical="center" wrapText="1"/>
      <protection locked="0"/>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7" fillId="0" borderId="7" xfId="0" applyFont="1" applyBorder="1" applyAlignment="1" applyProtection="1">
      <alignment horizontal="left" vertical="center" wrapText="1"/>
      <protection locked="0"/>
    </xf>
    <xf numFmtId="0" fontId="7" fillId="0" borderId="7" xfId="0" applyFont="1" applyBorder="1" applyAlignment="1" applyProtection="1">
      <alignment horizontal="left" vertical="center"/>
      <protection locked="0"/>
    </xf>
    <xf numFmtId="49" fontId="7" fillId="0" borderId="7" xfId="53" applyNumberFormat="1" applyFont="1" applyBorder="1">
      <alignment horizontal="left" vertical="center" wrapText="1"/>
    </xf>
    <xf numFmtId="178" fontId="8" fillId="0" borderId="7" xfId="0" applyNumberFormat="1" applyFont="1" applyBorder="1" applyAlignment="1">
      <alignment horizontal="right" vertical="center"/>
    </xf>
    <xf numFmtId="0" fontId="7" fillId="0" borderId="7" xfId="0" applyFont="1" applyBorder="1" applyAlignment="1" applyProtection="1">
      <alignment horizontal="left" vertical="center" wrapText="1" indent="2"/>
      <protection locked="0"/>
    </xf>
    <xf numFmtId="49" fontId="7" fillId="0" borderId="7" xfId="0" applyNumberFormat="1" applyFont="1" applyBorder="1" applyAlignment="1">
      <alignment horizontal="center" vertical="center" wrapText="1"/>
    </xf>
    <xf numFmtId="49" fontId="8" fillId="0" borderId="7" xfId="53" applyNumberFormat="1" applyFont="1" applyBorder="1">
      <alignment horizontal="left" vertical="center" wrapText="1"/>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0" fontId="9" fillId="0" borderId="0" xfId="0" applyFont="1" applyBorder="1" applyAlignment="1">
      <alignment horizontal="center" vertical="center"/>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pplyProtection="1">
      <alignment horizontal="center" vertical="center" wrapText="1"/>
      <protection locked="0"/>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pplyProtection="1">
      <alignment horizontal="left" vertical="center" wrapText="1"/>
      <protection locked="0"/>
    </xf>
    <xf numFmtId="178" fontId="8" fillId="0" borderId="7" xfId="0" applyNumberFormat="1" applyFont="1" applyBorder="1" applyAlignment="1">
      <alignment horizontal="right" vertical="center" wrapText="1"/>
    </xf>
    <xf numFmtId="0" fontId="11" fillId="0" borderId="2" xfId="0" applyFont="1" applyBorder="1" applyAlignment="1" applyProtection="1">
      <alignment horizontal="center" vertical="center" wrapText="1"/>
      <protection locked="0"/>
    </xf>
    <xf numFmtId="0" fontId="4" fillId="0" borderId="3" xfId="0" applyFont="1" applyBorder="1" applyAlignment="1">
      <alignment horizontal="left" vertical="center"/>
    </xf>
    <xf numFmtId="0" fontId="4" fillId="0" borderId="4" xfId="0" applyFont="1" applyBorder="1" applyAlignment="1">
      <alignment horizontal="left" vertical="center"/>
    </xf>
    <xf numFmtId="0" fontId="7" fillId="0" borderId="0" xfId="0" applyFont="1" applyBorder="1" applyAlignment="1" applyProtection="1">
      <alignment horizontal="right" vertical="center"/>
      <protection locked="0"/>
    </xf>
    <xf numFmtId="0" fontId="11" fillId="0" borderId="0" xfId="0" applyFont="1" applyBorder="1" applyAlignment="1" applyProtection="1">
      <alignment horizontal="right"/>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pplyProtection="1">
      <alignment horizontal="center" vertical="center"/>
      <protection locked="0"/>
    </xf>
    <xf numFmtId="0" fontId="12" fillId="0" borderId="0" xfId="0" applyFont="1" applyAlignment="1">
      <alignment horizontal="center" vertical="center"/>
    </xf>
    <xf numFmtId="49" fontId="13" fillId="0" borderId="0" xfId="53" applyNumberFormat="1" applyFont="1" applyBorder="1" applyAlignment="1">
      <alignment horizontal="right" vertical="center" wrapText="1"/>
    </xf>
    <xf numFmtId="49" fontId="14" fillId="0" borderId="0" xfId="53" applyNumberFormat="1" applyFont="1" applyBorder="1" applyAlignment="1">
      <alignment horizontal="center" vertical="center" wrapText="1"/>
    </xf>
    <xf numFmtId="49" fontId="13" fillId="0" borderId="0" xfId="53" applyNumberFormat="1" applyFont="1" applyBorder="1">
      <alignment horizontal="left" vertical="center" wrapText="1"/>
    </xf>
    <xf numFmtId="49" fontId="15" fillId="0" borderId="7"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3" fillId="0" borderId="7" xfId="0" applyNumberFormat="1" applyFont="1" applyBorder="1" applyAlignment="1">
      <alignment horizontal="left" vertical="center" wrapText="1"/>
    </xf>
    <xf numFmtId="49" fontId="13" fillId="0" borderId="7" xfId="0" applyNumberFormat="1" applyFont="1" applyBorder="1" applyAlignment="1">
      <alignment horizontal="center" vertical="center" wrapText="1"/>
    </xf>
    <xf numFmtId="180" fontId="13" fillId="0" borderId="7" xfId="0" applyNumberFormat="1" applyFont="1" applyBorder="1" applyAlignment="1">
      <alignment horizontal="right" vertical="center" wrapText="1"/>
    </xf>
    <xf numFmtId="178" fontId="13" fillId="0" borderId="7" xfId="0" applyNumberFormat="1" applyFont="1" applyBorder="1" applyAlignment="1">
      <alignment horizontal="right" vertical="center" wrapText="1"/>
    </xf>
    <xf numFmtId="49" fontId="13" fillId="0" borderId="7" xfId="0" applyNumberFormat="1" applyFont="1" applyBorder="1" applyAlignment="1">
      <alignment horizontal="left" vertical="center" wrapText="1" indent="2"/>
    </xf>
    <xf numFmtId="0" fontId="17" fillId="0" borderId="0" xfId="0" applyFont="1" applyBorder="1" applyAlignment="1">
      <alignment horizontal="center" vertical="center"/>
    </xf>
    <xf numFmtId="0" fontId="18" fillId="0" borderId="0" xfId="0" applyFont="1" applyBorder="1" applyAlignment="1">
      <alignment horizontal="center" vertical="center"/>
    </xf>
    <xf numFmtId="0" fontId="18" fillId="0" borderId="0" xfId="0" applyFont="1" applyBorder="1" applyAlignment="1" applyProtection="1">
      <alignment horizontal="center" vertical="center"/>
      <protection locked="0"/>
    </xf>
    <xf numFmtId="0" fontId="10" fillId="0" borderId="7" xfId="0" applyFont="1" applyBorder="1" applyAlignment="1">
      <alignment horizontal="center" vertical="center" wrapText="1"/>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9"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Border="1" applyAlignment="1">
      <alignment wrapText="1"/>
    </xf>
    <xf numFmtId="0" fontId="11" fillId="0" borderId="0" xfId="0" applyFont="1" applyBorder="1" applyAlignment="1">
      <alignment horizontal="right" wrapText="1"/>
    </xf>
    <xf numFmtId="0" fontId="11" fillId="0" borderId="0" xfId="0" applyFont="1" applyBorder="1" applyAlignment="1">
      <alignment wrapText="1"/>
    </xf>
    <xf numFmtId="0" fontId="10" fillId="0" borderId="8" xfId="0" applyFont="1" applyBorder="1" applyAlignment="1">
      <alignment horizontal="center" vertical="center"/>
    </xf>
    <xf numFmtId="0" fontId="10" fillId="0" borderId="9" xfId="0" applyFont="1" applyBorder="1" applyAlignment="1">
      <alignment horizontal="center" vertical="center" wrapText="1"/>
    </xf>
    <xf numFmtId="0" fontId="4" fillId="0" borderId="0" xfId="0" applyFont="1" applyBorder="1" applyAlignment="1" applyProtection="1">
      <alignment horizontal="right"/>
      <protection locked="0"/>
    </xf>
    <xf numFmtId="0" fontId="4" fillId="0" borderId="0" xfId="0" applyFont="1" applyBorder="1" applyAlignment="1">
      <alignment horizontal="right" vertical="center" wrapText="1"/>
    </xf>
    <xf numFmtId="0" fontId="20" fillId="0" borderId="0" xfId="0" applyFont="1" applyBorder="1" applyAlignment="1" applyProtection="1">
      <alignment horizontal="right" vertical="center" wrapText="1"/>
      <protection locked="0"/>
    </xf>
    <xf numFmtId="0" fontId="9" fillId="0" borderId="0" xfId="0" applyFont="1" applyBorder="1" applyAlignment="1">
      <alignment horizontal="center" vertical="center" wrapText="1"/>
    </xf>
    <xf numFmtId="0" fontId="9" fillId="0" borderId="0" xfId="0" applyFont="1" applyBorder="1" applyAlignment="1" applyProtection="1">
      <alignment horizontal="center" vertical="center" wrapText="1"/>
      <protection locked="0"/>
    </xf>
    <xf numFmtId="0" fontId="4" fillId="0" borderId="0" xfId="0" applyFont="1" applyBorder="1" applyAlignment="1" applyProtection="1">
      <alignment vertical="top" wrapText="1"/>
      <protection locked="0"/>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indent="1"/>
    </xf>
    <xf numFmtId="0" fontId="4" fillId="0" borderId="13" xfId="0" applyFont="1" applyBorder="1" applyAlignment="1">
      <alignment horizontal="center" vertical="center"/>
    </xf>
    <xf numFmtId="0" fontId="4" fillId="0" borderId="14" xfId="0" applyFont="1" applyBorder="1" applyAlignment="1">
      <alignment horizontal="left" vertical="center"/>
    </xf>
    <xf numFmtId="0" fontId="4" fillId="0" borderId="12" xfId="0" applyFont="1" applyBorder="1" applyAlignment="1">
      <alignment horizontal="left" vertical="center"/>
    </xf>
    <xf numFmtId="0" fontId="20" fillId="0" borderId="0" xfId="0" applyFont="1" applyBorder="1" applyAlignment="1" applyProtection="1">
      <alignment horizontal="right" vertical="center"/>
      <protection locked="0"/>
    </xf>
    <xf numFmtId="0" fontId="20" fillId="0" borderId="0" xfId="0" applyFont="1" applyBorder="1" applyAlignment="1">
      <alignment horizontal="right" vertical="center" wrapText="1"/>
    </xf>
    <xf numFmtId="0" fontId="9" fillId="0" borderId="0" xfId="0" applyFont="1" applyBorder="1" applyAlignment="1" applyProtection="1">
      <alignment horizontal="center" vertical="center"/>
      <protection locked="0"/>
    </xf>
    <xf numFmtId="0" fontId="4" fillId="0" borderId="0" xfId="0" applyFont="1" applyBorder="1" applyAlignment="1" applyProtection="1">
      <alignment horizontal="right" wrapText="1"/>
      <protection locked="0"/>
    </xf>
    <xf numFmtId="0" fontId="4" fillId="0" borderId="0" xfId="0" applyFont="1" applyBorder="1" applyAlignment="1">
      <alignment horizontal="right" wrapText="1"/>
    </xf>
    <xf numFmtId="0" fontId="5" fillId="0" borderId="3" xfId="0" applyFont="1" applyBorder="1" applyAlignment="1" applyProtection="1">
      <alignment horizontal="center" vertical="center"/>
      <protection locked="0"/>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4" fillId="0" borderId="0" xfId="0" applyFont="1" applyBorder="1" applyAlignment="1">
      <alignment horizontal="left" vertical="center"/>
    </xf>
    <xf numFmtId="0" fontId="10" fillId="0" borderId="10"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0" fontId="10" fillId="0" borderId="12" xfId="0" applyFont="1" applyBorder="1" applyAlignment="1" applyProtection="1">
      <alignment horizontal="center" vertical="center"/>
      <protection locked="0"/>
    </xf>
    <xf numFmtId="0" fontId="4" fillId="0" borderId="12" xfId="0" applyFont="1" applyBorder="1" applyAlignment="1">
      <alignment horizontal="right" vertical="center"/>
    </xf>
    <xf numFmtId="178" fontId="4" fillId="0" borderId="7" xfId="0" applyNumberFormat="1" applyFont="1" applyBorder="1" applyAlignment="1">
      <alignment horizontal="right" vertical="center"/>
    </xf>
    <xf numFmtId="0" fontId="4" fillId="0" borderId="6" xfId="0" applyFont="1" applyBorder="1" applyAlignment="1">
      <alignment horizontal="left" vertical="center" wrapText="1" indent="2"/>
    </xf>
    <xf numFmtId="0" fontId="4" fillId="0" borderId="12" xfId="0" applyFont="1" applyBorder="1" applyAlignment="1">
      <alignment horizontal="center" vertical="center" wrapText="1"/>
    </xf>
    <xf numFmtId="180" fontId="8" fillId="0" borderId="7" xfId="56" applyNumberFormat="1"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11" xfId="0" applyFont="1" applyBorder="1" applyAlignment="1" applyProtection="1">
      <alignment horizontal="center" vertical="center" wrapText="1"/>
      <protection locked="0"/>
    </xf>
    <xf numFmtId="0" fontId="10" fillId="0" borderId="14" xfId="0" applyFont="1" applyBorder="1" applyAlignment="1">
      <alignment horizontal="center" vertical="center" wrapText="1"/>
    </xf>
    <xf numFmtId="0" fontId="10" fillId="0" borderId="14" xfId="0" applyFont="1" applyBorder="1" applyAlignment="1" applyProtection="1">
      <alignment horizontal="center" vertical="center"/>
      <protection locked="0"/>
    </xf>
    <xf numFmtId="0" fontId="10" fillId="0" borderId="14"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4" fillId="0" borderId="0" xfId="0" applyFont="1" applyBorder="1" applyAlignment="1">
      <alignment horizontal="right"/>
    </xf>
    <xf numFmtId="0" fontId="10" fillId="0" borderId="4" xfId="0" applyFont="1" applyBorder="1" applyAlignment="1">
      <alignment horizontal="center" vertical="center" wrapText="1"/>
    </xf>
    <xf numFmtId="0" fontId="1" fillId="0" borderId="0" xfId="0" applyFont="1" applyBorder="1" applyAlignment="1"/>
    <xf numFmtId="0" fontId="11" fillId="0" borderId="0" xfId="0" applyFont="1" applyBorder="1" applyAlignment="1">
      <alignment horizontal="right" vertical="center"/>
    </xf>
    <xf numFmtId="0" fontId="4" fillId="0" borderId="0" xfId="0" applyFont="1" applyBorder="1" applyAlignment="1" applyProtection="1">
      <alignment horizontal="left" vertical="center" wrapText="1"/>
      <protection locked="0"/>
    </xf>
    <xf numFmtId="0" fontId="5" fillId="0" borderId="0" xfId="0" applyFont="1" applyBorder="1" applyAlignment="1">
      <alignment horizontal="left" vertical="center" wrapText="1"/>
    </xf>
    <xf numFmtId="0" fontId="11" fillId="0" borderId="0" xfId="0" applyFont="1" applyBorder="1" applyAlignment="1">
      <alignment horizontal="right"/>
    </xf>
    <xf numFmtId="178" fontId="8" fillId="0" borderId="7" xfId="54" applyNumberFormat="1" applyFont="1" applyBorder="1">
      <alignment horizontal="right" vertical="center"/>
    </xf>
    <xf numFmtId="0" fontId="11" fillId="0" borderId="7" xfId="0" applyFont="1" applyBorder="1" applyAlignment="1" applyProtection="1">
      <alignment horizontal="center" vertical="center" wrapText="1"/>
      <protection locked="0"/>
    </xf>
    <xf numFmtId="0" fontId="11" fillId="0" borderId="7" xfId="0" applyFont="1" applyBorder="1" applyAlignment="1">
      <alignment horizontal="center" vertical="center" wrapText="1"/>
    </xf>
    <xf numFmtId="0" fontId="19" fillId="0" borderId="0" xfId="0" applyFont="1" applyBorder="1" applyAlignment="1">
      <alignment horizontal="center" vertical="center"/>
    </xf>
    <xf numFmtId="0" fontId="4" fillId="0" borderId="7" xfId="0" applyFont="1" applyBorder="1" applyAlignment="1">
      <alignment horizontal="left" vertical="center" wrapText="1" indent="1"/>
    </xf>
    <xf numFmtId="0" fontId="4" fillId="0" borderId="0" xfId="0" applyFont="1" applyBorder="1" applyAlignment="1" applyProtection="1">
      <alignment horizontal="right" vertical="center"/>
      <protection locked="0"/>
    </xf>
    <xf numFmtId="49" fontId="11" fillId="0" borderId="0" xfId="0" applyNumberFormat="1" applyFont="1" applyBorder="1" applyAlignment="1"/>
    <xf numFmtId="0" fontId="8" fillId="0" borderId="0" xfId="0" applyFont="1" applyBorder="1" applyAlignment="1">
      <alignment horizontal="left" vertical="center"/>
    </xf>
    <xf numFmtId="0" fontId="11" fillId="0" borderId="7" xfId="0" applyFont="1" applyBorder="1" applyAlignment="1">
      <alignment horizontal="center" vertical="center"/>
    </xf>
    <xf numFmtId="49" fontId="8" fillId="0" borderId="7" xfId="0" applyNumberFormat="1" applyFont="1" applyBorder="1" applyAlignment="1">
      <alignment horizontal="left" vertical="center" wrapText="1"/>
    </xf>
    <xf numFmtId="0" fontId="2" fillId="0" borderId="7" xfId="0" applyFont="1" applyBorder="1" applyAlignment="1">
      <alignment horizontal="center" vertical="center" wrapText="1"/>
    </xf>
    <xf numFmtId="0" fontId="11" fillId="0" borderId="0" xfId="0" applyFont="1" applyBorder="1">
      <alignment vertical="top"/>
    </xf>
    <xf numFmtId="0" fontId="0" fillId="0" borderId="0" xfId="0" applyFont="1" applyBorder="1">
      <alignment vertical="top"/>
    </xf>
    <xf numFmtId="49" fontId="12" fillId="0" borderId="0" xfId="53" applyNumberFormat="1" applyFont="1" applyBorder="1" applyAlignment="1">
      <alignment horizontal="center" vertical="center" wrapText="1"/>
    </xf>
    <xf numFmtId="49" fontId="13" fillId="0" borderId="15" xfId="53" applyNumberFormat="1" applyFont="1" applyBorder="1" applyAlignment="1">
      <alignment horizontal="right" vertical="center" wrapText="1"/>
    </xf>
    <xf numFmtId="49" fontId="14" fillId="0" borderId="7" xfId="53" applyNumberFormat="1" applyFont="1" applyBorder="1" applyAlignment="1">
      <alignment horizontal="center" vertical="center" wrapText="1"/>
    </xf>
    <xf numFmtId="49" fontId="13" fillId="0" borderId="7" xfId="53" applyNumberFormat="1" applyFont="1" applyBorder="1">
      <alignment horizontal="left" vertical="center" wrapText="1"/>
    </xf>
    <xf numFmtId="49" fontId="15" fillId="0" borderId="7" xfId="53" applyNumberFormat="1" applyFont="1" applyBorder="1" applyAlignment="1">
      <alignment horizontal="center" vertical="center" wrapText="1"/>
    </xf>
    <xf numFmtId="49" fontId="13" fillId="0" borderId="7" xfId="53" applyNumberFormat="1" applyFont="1" applyBorder="1" applyAlignment="1">
      <alignment horizontal="center" vertical="center" wrapText="1"/>
    </xf>
    <xf numFmtId="0" fontId="0" fillId="0" borderId="16" xfId="0" applyFont="1" applyBorder="1">
      <alignment vertical="top"/>
    </xf>
    <xf numFmtId="178" fontId="13" fillId="0" borderId="7" xfId="53" applyNumberFormat="1" applyFont="1" applyBorder="1" applyAlignment="1">
      <alignment horizontal="right" vertical="center" wrapText="1"/>
    </xf>
    <xf numFmtId="0" fontId="0" fillId="0" borderId="8" xfId="0" applyFont="1" applyBorder="1">
      <alignment vertical="top"/>
    </xf>
    <xf numFmtId="49" fontId="13" fillId="0" borderId="4" xfId="53" applyNumberFormat="1" applyFont="1" applyBorder="1">
      <alignment horizontal="left" vertical="center" wrapText="1"/>
    </xf>
    <xf numFmtId="49" fontId="13" fillId="0" borderId="7" xfId="53" applyNumberFormat="1" applyFont="1" applyBorder="1" applyAlignment="1">
      <alignment horizontal="left" vertical="center" wrapText="1" indent="2"/>
    </xf>
    <xf numFmtId="49" fontId="13" fillId="0" borderId="7" xfId="53" applyNumberFormat="1" applyFont="1" applyBorder="1" applyAlignment="1">
      <alignment horizontal="right" vertical="center" wrapText="1"/>
    </xf>
    <xf numFmtId="180" fontId="13" fillId="0" borderId="7" xfId="56" applyNumberFormat="1" applyFont="1" applyBorder="1" applyAlignment="1">
      <alignment horizontal="center" vertical="center" wrapText="1"/>
    </xf>
    <xf numFmtId="49" fontId="21" fillId="0" borderId="15" xfId="53" applyNumberFormat="1" applyFont="1" applyBorder="1" applyAlignment="1">
      <alignment horizontal="right" vertical="center" wrapText="1"/>
    </xf>
    <xf numFmtId="49" fontId="13" fillId="0" borderId="11" xfId="53" applyNumberFormat="1" applyFont="1" applyBorder="1" applyAlignment="1">
      <alignment horizontal="right" vertical="center" wrapText="1"/>
    </xf>
    <xf numFmtId="49" fontId="13" fillId="0" borderId="7" xfId="53" applyNumberFormat="1" applyFont="1" applyBorder="1" applyAlignment="1">
      <alignment horizontal="left" vertical="center" wrapText="1" indent="4"/>
    </xf>
    <xf numFmtId="49" fontId="22" fillId="0" borderId="7" xfId="0" applyNumberFormat="1" applyFont="1" applyBorder="1" applyAlignment="1">
      <alignment horizontal="right" vertical="center" wrapText="1"/>
    </xf>
    <xf numFmtId="49" fontId="14" fillId="0" borderId="7" xfId="0" applyNumberFormat="1" applyFont="1" applyBorder="1" applyAlignment="1">
      <alignment horizontal="center" vertical="center" wrapText="1"/>
    </xf>
    <xf numFmtId="49" fontId="22" fillId="0" borderId="7" xfId="53" applyNumberFormat="1" applyFont="1" applyBorder="1">
      <alignment horizontal="left" vertical="center" wrapText="1"/>
    </xf>
    <xf numFmtId="178" fontId="13" fillId="0" borderId="7" xfId="0" applyNumberFormat="1" applyFont="1" applyBorder="1" applyAlignment="1">
      <alignment horizontal="right" vertical="center"/>
    </xf>
    <xf numFmtId="178" fontId="22" fillId="0" borderId="7" xfId="0" applyNumberFormat="1" applyFont="1" applyBorder="1" applyAlignment="1">
      <alignment horizontal="left" vertical="center"/>
    </xf>
    <xf numFmtId="178" fontId="13" fillId="0" borderId="7" xfId="54" applyNumberFormat="1" applyFont="1" applyBorder="1">
      <alignment horizontal="right" vertical="center"/>
    </xf>
    <xf numFmtId="178" fontId="13" fillId="0" borderId="7" xfId="0" applyNumberFormat="1" applyFont="1" applyBorder="1" applyAlignment="1">
      <alignment horizontal="left" vertical="center"/>
    </xf>
    <xf numFmtId="49" fontId="22" fillId="0" borderId="7" xfId="0" applyNumberFormat="1" applyFont="1" applyBorder="1" applyAlignment="1">
      <alignment horizontal="center" vertical="center" wrapText="1"/>
    </xf>
    <xf numFmtId="49" fontId="21" fillId="0" borderId="8" xfId="53" applyNumberFormat="1" applyFont="1" applyBorder="1" applyAlignment="1">
      <alignment horizontal="righ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TimeStyle" xfId="49"/>
    <cellStyle name="DateStyle" xfId="50"/>
    <cellStyle name="PercentStyle" xfId="51"/>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workbookViewId="0">
      <pane ySplit="1" topLeftCell="A2" activePane="bottomLeft" state="frozen"/>
      <selection/>
      <selection pane="bottomLeft" activeCell="A1" sqref="A1"/>
    </sheetView>
  </sheetViews>
  <sheetFormatPr defaultColWidth="8.85" defaultRowHeight="15" customHeight="1" outlineLevelCol="3"/>
  <cols>
    <col min="1" max="2" width="28.575" customWidth="1"/>
    <col min="3" max="3" width="35.7" customWidth="1"/>
    <col min="4" max="4" width="28.575" customWidth="1"/>
  </cols>
  <sheetData>
    <row r="1" customHeight="1" spans="1:4">
      <c r="A1" s="57"/>
      <c r="B1" s="57"/>
      <c r="C1" s="57"/>
      <c r="D1" s="57"/>
    </row>
    <row r="2" ht="18.75" customHeight="1" spans="1:4">
      <c r="A2" s="166" t="s">
        <v>0</v>
      </c>
      <c r="B2" s="171"/>
      <c r="C2" s="171"/>
      <c r="D2" s="171"/>
    </row>
    <row r="3" ht="28.5" customHeight="1" spans="1:4">
      <c r="A3" s="172" t="s">
        <v>1</v>
      </c>
      <c r="B3" s="172"/>
      <c r="C3" s="172"/>
      <c r="D3" s="172"/>
    </row>
    <row r="4" ht="18.75" customHeight="1" spans="1:4">
      <c r="A4" s="158" t="str">
        <f>"单位名称："&amp;"中国共产党玉溪市委员会办公室"</f>
        <v>单位名称：中国共产党玉溪市委员会办公室</v>
      </c>
      <c r="B4" s="158"/>
      <c r="C4" s="158"/>
      <c r="D4" s="166" t="s">
        <v>2</v>
      </c>
    </row>
    <row r="5" ht="18.75" customHeight="1" spans="1:4">
      <c r="A5" s="159" t="s">
        <v>3</v>
      </c>
      <c r="B5" s="159"/>
      <c r="C5" s="159" t="s">
        <v>4</v>
      </c>
      <c r="D5" s="159"/>
    </row>
    <row r="6" ht="18.75" customHeight="1" spans="1:4">
      <c r="A6" s="159" t="s">
        <v>5</v>
      </c>
      <c r="B6" s="159" t="s">
        <v>6</v>
      </c>
      <c r="C6" s="159" t="s">
        <v>7</v>
      </c>
      <c r="D6" s="159" t="s">
        <v>6</v>
      </c>
    </row>
    <row r="7" ht="18.75" customHeight="1" spans="1:4">
      <c r="A7" s="158" t="s">
        <v>8</v>
      </c>
      <c r="B7" s="176">
        <v>57905548.52</v>
      </c>
      <c r="C7" s="177" t="str">
        <f>"一"&amp;"、"&amp;"一般公共服务支出"</f>
        <v>一、一般公共服务支出</v>
      </c>
      <c r="D7" s="176">
        <v>45780351.3</v>
      </c>
    </row>
    <row r="8" ht="18.75" customHeight="1" spans="1:4">
      <c r="A8" s="158" t="s">
        <v>9</v>
      </c>
      <c r="B8" s="176"/>
      <c r="C8" s="177" t="str">
        <f>"二"&amp;"、"&amp;"社会保障和就业支出"</f>
        <v>二、社会保障和就业支出</v>
      </c>
      <c r="D8" s="176">
        <v>6449508.16</v>
      </c>
    </row>
    <row r="9" ht="18.75" customHeight="1" spans="1:4">
      <c r="A9" s="158" t="s">
        <v>10</v>
      </c>
      <c r="B9" s="176"/>
      <c r="C9" s="177" t="str">
        <f>"三"&amp;"、"&amp;"卫生健康支出"</f>
        <v>三、卫生健康支出</v>
      </c>
      <c r="D9" s="176">
        <v>2842501.06</v>
      </c>
    </row>
    <row r="10" ht="18.75" customHeight="1" spans="1:4">
      <c r="A10" s="158" t="s">
        <v>11</v>
      </c>
      <c r="B10" s="176"/>
      <c r="C10" s="177" t="str">
        <f>"四"&amp;"、"&amp;"住房保障支出"</f>
        <v>四、住房保障支出</v>
      </c>
      <c r="D10" s="176">
        <v>3013188</v>
      </c>
    </row>
    <row r="11" ht="18.75" customHeight="1" spans="1:4">
      <c r="A11" s="158" t="s">
        <v>12</v>
      </c>
      <c r="B11" s="176">
        <v>100000</v>
      </c>
      <c r="C11" s="158"/>
      <c r="D11" s="158"/>
    </row>
    <row r="12" ht="18.75" customHeight="1" spans="1:4">
      <c r="A12" s="158" t="s">
        <v>13</v>
      </c>
      <c r="B12" s="176"/>
      <c r="C12" s="158"/>
      <c r="D12" s="158"/>
    </row>
    <row r="13" ht="18.75" customHeight="1" spans="1:4">
      <c r="A13" s="158" t="s">
        <v>14</v>
      </c>
      <c r="B13" s="176"/>
      <c r="C13" s="158"/>
      <c r="D13" s="158"/>
    </row>
    <row r="14" ht="18.75" customHeight="1" spans="1:4">
      <c r="A14" s="158" t="s">
        <v>15</v>
      </c>
      <c r="B14" s="176"/>
      <c r="C14" s="158"/>
      <c r="D14" s="158"/>
    </row>
    <row r="15" ht="18.75" customHeight="1" spans="1:4">
      <c r="A15" s="158" t="s">
        <v>16</v>
      </c>
      <c r="B15" s="176"/>
      <c r="C15" s="158"/>
      <c r="D15" s="158"/>
    </row>
    <row r="16" ht="18.75" customHeight="1" spans="1:4">
      <c r="A16" s="158" t="s">
        <v>17</v>
      </c>
      <c r="B16" s="176">
        <v>100000</v>
      </c>
      <c r="C16" s="158"/>
      <c r="D16" s="158"/>
    </row>
    <row r="17" ht="18.75" customHeight="1" spans="1:4">
      <c r="A17" s="178" t="s">
        <v>18</v>
      </c>
      <c r="B17" s="176">
        <v>58005548.52</v>
      </c>
      <c r="C17" s="178" t="s">
        <v>19</v>
      </c>
      <c r="D17" s="176">
        <v>58085548.52</v>
      </c>
    </row>
    <row r="18" ht="18.75" customHeight="1" spans="1:4">
      <c r="A18" s="173" t="s">
        <v>20</v>
      </c>
      <c r="B18" s="158"/>
      <c r="C18" s="173" t="s">
        <v>21</v>
      </c>
      <c r="D18" s="158"/>
    </row>
    <row r="19" ht="18.75" customHeight="1" spans="1:4">
      <c r="A19" s="63" t="s">
        <v>22</v>
      </c>
      <c r="B19" s="176">
        <v>80000</v>
      </c>
      <c r="C19" s="63" t="s">
        <v>22</v>
      </c>
      <c r="D19" s="176"/>
    </row>
    <row r="20" ht="18.75" customHeight="1" spans="1:4">
      <c r="A20" s="63" t="s">
        <v>23</v>
      </c>
      <c r="B20" s="176"/>
      <c r="C20" s="63" t="s">
        <v>23</v>
      </c>
      <c r="D20" s="176"/>
    </row>
    <row r="21" ht="18.75" customHeight="1" spans="1:4">
      <c r="A21" s="178" t="s">
        <v>24</v>
      </c>
      <c r="B21" s="176">
        <v>58085548.52</v>
      </c>
      <c r="C21" s="178" t="s">
        <v>25</v>
      </c>
      <c r="D21" s="176">
        <v>58085548.52</v>
      </c>
    </row>
  </sheetData>
  <mergeCells count="5">
    <mergeCell ref="A2:D2"/>
    <mergeCell ref="A3:D3"/>
    <mergeCell ref="A4:C4"/>
    <mergeCell ref="A5:B5"/>
    <mergeCell ref="C5:D5"/>
  </mergeCells>
  <printOptions horizontalCentered="1"/>
  <pageMargins left="0.751388888888889" right="0.751388888888889" top="1" bottom="1" header="0.5" footer="0.5"/>
  <pageSetup paperSize="9" pageOrder="overThenDown"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5"/>
  <sheetViews>
    <sheetView showZeros="0" workbookViewId="0">
      <pane ySplit="1" topLeftCell="A2" activePane="bottomLeft" state="frozen"/>
      <selection/>
      <selection pane="bottomLeft" activeCell="A2" sqref="A2:S2"/>
    </sheetView>
  </sheetViews>
  <sheetFormatPr defaultColWidth="8.85" defaultRowHeight="15" customHeight="1"/>
  <cols>
    <col min="1" max="1" width="17.8416666666667" customWidth="1"/>
    <col min="2" max="2" width="32.5083333333333" customWidth="1"/>
    <col min="3" max="5" width="13.75" customWidth="1"/>
    <col min="6" max="8" width="7.25" customWidth="1"/>
    <col min="9" max="9" width="16.4166666666667" customWidth="1"/>
    <col min="10" max="13" width="6.875" customWidth="1"/>
    <col min="14" max="16" width="16.2833333333333" customWidth="1"/>
    <col min="17" max="19" width="8.75" customWidth="1"/>
  </cols>
  <sheetData>
    <row r="1" customHeight="1" spans="1:19">
      <c r="A1" s="155"/>
      <c r="B1" s="155"/>
      <c r="C1" s="155"/>
      <c r="D1" s="155"/>
      <c r="E1" s="155"/>
      <c r="F1" s="155"/>
      <c r="G1" s="155"/>
      <c r="H1" s="155"/>
      <c r="I1" s="155"/>
      <c r="J1" s="155"/>
      <c r="K1" s="155"/>
      <c r="L1" s="155"/>
      <c r="M1" s="155"/>
      <c r="N1" s="155"/>
      <c r="O1" s="155"/>
      <c r="P1" s="155"/>
      <c r="Q1" s="155"/>
      <c r="R1" s="155"/>
      <c r="S1" s="155"/>
    </row>
    <row r="2" customHeight="1" spans="1:19">
      <c r="A2" s="179" t="s">
        <v>26</v>
      </c>
      <c r="B2" s="179"/>
      <c r="C2" s="179"/>
      <c r="D2" s="179"/>
      <c r="E2" s="179"/>
      <c r="F2" s="179"/>
      <c r="G2" s="179"/>
      <c r="H2" s="179"/>
      <c r="I2" s="179"/>
      <c r="J2" s="179"/>
      <c r="K2" s="179"/>
      <c r="L2" s="179"/>
      <c r="M2" s="179"/>
      <c r="N2" s="179"/>
      <c r="O2" s="179"/>
      <c r="P2" s="179"/>
      <c r="Q2" s="179"/>
      <c r="R2" s="179"/>
      <c r="S2" s="179"/>
    </row>
    <row r="3" ht="28.5" customHeight="1" spans="1:19">
      <c r="A3" s="157" t="s">
        <v>27</v>
      </c>
      <c r="B3" s="157"/>
      <c r="C3" s="157"/>
      <c r="D3" s="157"/>
      <c r="E3" s="157"/>
      <c r="F3" s="157"/>
      <c r="G3" s="157"/>
      <c r="H3" s="157"/>
      <c r="I3" s="157"/>
      <c r="J3" s="157"/>
      <c r="K3" s="157"/>
      <c r="L3" s="157"/>
      <c r="M3" s="157"/>
      <c r="N3" s="157"/>
      <c r="O3" s="157"/>
      <c r="P3" s="157"/>
      <c r="Q3" s="157"/>
      <c r="R3" s="157"/>
      <c r="S3" s="157"/>
    </row>
    <row r="4" ht="20.25" customHeight="1" spans="1:19">
      <c r="A4" s="158" t="str">
        <f>"单位名称："&amp;"中国共产党玉溪市委员会办公室"</f>
        <v>单位名称：中国共产党玉溪市委员会办公室</v>
      </c>
      <c r="B4" s="158"/>
      <c r="C4" s="158"/>
      <c r="D4" s="158"/>
      <c r="E4" s="158"/>
      <c r="F4" s="158"/>
      <c r="G4" s="158"/>
      <c r="H4" s="158"/>
      <c r="I4" s="158"/>
      <c r="J4" s="158"/>
      <c r="K4" s="158"/>
      <c r="L4" s="169"/>
      <c r="M4" s="169"/>
      <c r="N4" s="169"/>
      <c r="O4" s="169"/>
      <c r="P4" s="169"/>
      <c r="Q4" s="169"/>
      <c r="R4" s="169"/>
      <c r="S4" s="169" t="s">
        <v>2</v>
      </c>
    </row>
    <row r="5" ht="27" customHeight="1" spans="1:19">
      <c r="A5" s="159" t="s">
        <v>28</v>
      </c>
      <c r="B5" s="159" t="s">
        <v>29</v>
      </c>
      <c r="C5" s="159" t="s">
        <v>30</v>
      </c>
      <c r="D5" s="159" t="s">
        <v>31</v>
      </c>
      <c r="E5" s="159"/>
      <c r="F5" s="159"/>
      <c r="G5" s="159"/>
      <c r="H5" s="159"/>
      <c r="I5" s="159"/>
      <c r="J5" s="159"/>
      <c r="K5" s="159"/>
      <c r="L5" s="159"/>
      <c r="M5" s="159"/>
      <c r="N5" s="159"/>
      <c r="O5" s="159" t="s">
        <v>20</v>
      </c>
      <c r="P5" s="159"/>
      <c r="Q5" s="159"/>
      <c r="R5" s="159"/>
      <c r="S5" s="159"/>
    </row>
    <row r="6" ht="27" customHeight="1" spans="1:19">
      <c r="A6" s="159"/>
      <c r="B6" s="159"/>
      <c r="C6" s="159"/>
      <c r="D6" s="159" t="s">
        <v>32</v>
      </c>
      <c r="E6" s="159" t="s">
        <v>33</v>
      </c>
      <c r="F6" s="159" t="s">
        <v>34</v>
      </c>
      <c r="G6" s="159" t="s">
        <v>35</v>
      </c>
      <c r="H6" s="159" t="s">
        <v>36</v>
      </c>
      <c r="I6" s="159" t="s">
        <v>37</v>
      </c>
      <c r="J6" s="159"/>
      <c r="K6" s="159"/>
      <c r="L6" s="159"/>
      <c r="M6" s="159"/>
      <c r="N6" s="159"/>
      <c r="O6" s="159" t="s">
        <v>32</v>
      </c>
      <c r="P6" s="159" t="s">
        <v>33</v>
      </c>
      <c r="Q6" s="159" t="s">
        <v>34</v>
      </c>
      <c r="R6" s="159" t="s">
        <v>35</v>
      </c>
      <c r="S6" s="159" t="s">
        <v>38</v>
      </c>
    </row>
    <row r="7" ht="27" customHeight="1" spans="1:19">
      <c r="A7" s="159"/>
      <c r="B7" s="159"/>
      <c r="C7" s="159"/>
      <c r="D7" s="159"/>
      <c r="E7" s="159"/>
      <c r="F7" s="159"/>
      <c r="G7" s="159"/>
      <c r="H7" s="159"/>
      <c r="I7" s="159" t="s">
        <v>32</v>
      </c>
      <c r="J7" s="159" t="s">
        <v>39</v>
      </c>
      <c r="K7" s="159" t="s">
        <v>40</v>
      </c>
      <c r="L7" s="159" t="s">
        <v>41</v>
      </c>
      <c r="M7" s="159" t="s">
        <v>42</v>
      </c>
      <c r="N7" s="159" t="s">
        <v>43</v>
      </c>
      <c r="O7" s="159"/>
      <c r="P7" s="159"/>
      <c r="Q7" s="159"/>
      <c r="R7" s="159"/>
      <c r="S7" s="159"/>
    </row>
    <row r="8" ht="20.25" customHeight="1" spans="1:19">
      <c r="A8" s="167" t="s">
        <v>44</v>
      </c>
      <c r="B8" s="167" t="s">
        <v>45</v>
      </c>
      <c r="C8" s="167" t="s">
        <v>46</v>
      </c>
      <c r="D8" s="167" t="s">
        <v>47</v>
      </c>
      <c r="E8" s="167" t="s">
        <v>48</v>
      </c>
      <c r="F8" s="167" t="s">
        <v>49</v>
      </c>
      <c r="G8" s="167" t="s">
        <v>50</v>
      </c>
      <c r="H8" s="167" t="s">
        <v>51</v>
      </c>
      <c r="I8" s="167" t="s">
        <v>52</v>
      </c>
      <c r="J8" s="167" t="s">
        <v>53</v>
      </c>
      <c r="K8" s="167" t="s">
        <v>54</v>
      </c>
      <c r="L8" s="167" t="s">
        <v>55</v>
      </c>
      <c r="M8" s="167" t="s">
        <v>56</v>
      </c>
      <c r="N8" s="167" t="s">
        <v>57</v>
      </c>
      <c r="O8" s="167" t="s">
        <v>58</v>
      </c>
      <c r="P8" s="167" t="s">
        <v>59</v>
      </c>
      <c r="Q8" s="167" t="s">
        <v>60</v>
      </c>
      <c r="R8" s="167" t="s">
        <v>61</v>
      </c>
      <c r="S8" s="167" t="s">
        <v>62</v>
      </c>
    </row>
    <row r="9" ht="20.25" customHeight="1" spans="1:19">
      <c r="A9" s="158" t="s">
        <v>63</v>
      </c>
      <c r="B9" s="158" t="s">
        <v>64</v>
      </c>
      <c r="C9" s="162">
        <v>58085548.52</v>
      </c>
      <c r="D9" s="162">
        <v>58005548.52</v>
      </c>
      <c r="E9" s="66">
        <v>57905548.52</v>
      </c>
      <c r="F9" s="66"/>
      <c r="G9" s="66"/>
      <c r="H9" s="66"/>
      <c r="I9" s="66">
        <v>100000</v>
      </c>
      <c r="J9" s="66"/>
      <c r="K9" s="66"/>
      <c r="L9" s="66"/>
      <c r="M9" s="66"/>
      <c r="N9" s="66">
        <v>100000</v>
      </c>
      <c r="O9" s="162">
        <v>80000</v>
      </c>
      <c r="P9" s="162">
        <v>80000</v>
      </c>
      <c r="Q9" s="162"/>
      <c r="R9" s="162"/>
      <c r="S9" s="162"/>
    </row>
    <row r="10" ht="20.25" customHeight="1" spans="1:19">
      <c r="A10" s="165" t="s">
        <v>65</v>
      </c>
      <c r="B10" s="165" t="s">
        <v>64</v>
      </c>
      <c r="C10" s="162">
        <v>33670399.91</v>
      </c>
      <c r="D10" s="162">
        <v>33590399.91</v>
      </c>
      <c r="E10" s="66">
        <v>33490399.91</v>
      </c>
      <c r="F10" s="66"/>
      <c r="G10" s="66"/>
      <c r="H10" s="66"/>
      <c r="I10" s="66">
        <v>100000</v>
      </c>
      <c r="J10" s="66"/>
      <c r="K10" s="66"/>
      <c r="L10" s="66"/>
      <c r="M10" s="66"/>
      <c r="N10" s="66">
        <v>100000</v>
      </c>
      <c r="O10" s="162">
        <v>80000</v>
      </c>
      <c r="P10" s="162">
        <v>80000</v>
      </c>
      <c r="Q10" s="162"/>
      <c r="R10" s="158"/>
      <c r="S10" s="162"/>
    </row>
    <row r="11" ht="20.25" customHeight="1" spans="1:19">
      <c r="A11" s="165" t="s">
        <v>66</v>
      </c>
      <c r="B11" s="165" t="s">
        <v>67</v>
      </c>
      <c r="C11" s="162">
        <v>4977577.51</v>
      </c>
      <c r="D11" s="162">
        <v>4977577.51</v>
      </c>
      <c r="E11" s="66">
        <v>4977577.51</v>
      </c>
      <c r="F11" s="66"/>
      <c r="G11" s="66"/>
      <c r="H11" s="66"/>
      <c r="I11" s="66"/>
      <c r="J11" s="66"/>
      <c r="K11" s="66"/>
      <c r="L11" s="66"/>
      <c r="M11" s="66"/>
      <c r="N11" s="66"/>
      <c r="O11" s="162"/>
      <c r="P11" s="162"/>
      <c r="Q11" s="162"/>
      <c r="R11" s="158"/>
      <c r="S11" s="162"/>
    </row>
    <row r="12" ht="20.25" customHeight="1" spans="1:19">
      <c r="A12" s="165" t="s">
        <v>68</v>
      </c>
      <c r="B12" s="165" t="s">
        <v>69</v>
      </c>
      <c r="C12" s="162">
        <v>1341065.55</v>
      </c>
      <c r="D12" s="162">
        <v>1341065.55</v>
      </c>
      <c r="E12" s="66">
        <v>1341065.55</v>
      </c>
      <c r="F12" s="66"/>
      <c r="G12" s="66"/>
      <c r="H12" s="66"/>
      <c r="I12" s="66"/>
      <c r="J12" s="66"/>
      <c r="K12" s="66"/>
      <c r="L12" s="66"/>
      <c r="M12" s="66"/>
      <c r="N12" s="66"/>
      <c r="O12" s="162"/>
      <c r="P12" s="162"/>
      <c r="Q12" s="162"/>
      <c r="R12" s="158"/>
      <c r="S12" s="162"/>
    </row>
    <row r="13" ht="20.25" customHeight="1" spans="1:19">
      <c r="A13" s="165" t="s">
        <v>70</v>
      </c>
      <c r="B13" s="165" t="s">
        <v>71</v>
      </c>
      <c r="C13" s="162">
        <v>11939741.81</v>
      </c>
      <c r="D13" s="162">
        <v>11939741.81</v>
      </c>
      <c r="E13" s="66">
        <v>11939741.81</v>
      </c>
      <c r="F13" s="66"/>
      <c r="G13" s="66"/>
      <c r="H13" s="66"/>
      <c r="I13" s="66"/>
      <c r="J13" s="66"/>
      <c r="K13" s="66"/>
      <c r="L13" s="66"/>
      <c r="M13" s="66"/>
      <c r="N13" s="66"/>
      <c r="O13" s="162"/>
      <c r="P13" s="162"/>
      <c r="Q13" s="162"/>
      <c r="R13" s="158"/>
      <c r="S13" s="162"/>
    </row>
    <row r="14" ht="20.25" customHeight="1" spans="1:19">
      <c r="A14" s="165" t="s">
        <v>72</v>
      </c>
      <c r="B14" s="165" t="s">
        <v>73</v>
      </c>
      <c r="C14" s="162">
        <v>6156763.74</v>
      </c>
      <c r="D14" s="162">
        <v>6156763.74</v>
      </c>
      <c r="E14" s="66">
        <v>6156763.74</v>
      </c>
      <c r="F14" s="66"/>
      <c r="G14" s="66"/>
      <c r="H14" s="66"/>
      <c r="I14" s="66"/>
      <c r="J14" s="66"/>
      <c r="K14" s="66"/>
      <c r="L14" s="66"/>
      <c r="M14" s="66"/>
      <c r="N14" s="66"/>
      <c r="O14" s="162"/>
      <c r="P14" s="162"/>
      <c r="Q14" s="162"/>
      <c r="R14" s="158"/>
      <c r="S14" s="162"/>
    </row>
    <row r="15" ht="20.25" customHeight="1" spans="1:19">
      <c r="A15" s="160" t="s">
        <v>30</v>
      </c>
      <c r="B15" s="158"/>
      <c r="C15" s="162">
        <v>58085548.52</v>
      </c>
      <c r="D15" s="162">
        <v>58005548.52</v>
      </c>
      <c r="E15" s="162">
        <v>57905548.52</v>
      </c>
      <c r="F15" s="162"/>
      <c r="G15" s="162"/>
      <c r="H15" s="162"/>
      <c r="I15" s="162">
        <v>100000</v>
      </c>
      <c r="J15" s="162"/>
      <c r="K15" s="162"/>
      <c r="L15" s="162"/>
      <c r="M15" s="162"/>
      <c r="N15" s="162">
        <v>100000</v>
      </c>
      <c r="O15" s="162">
        <v>80000</v>
      </c>
      <c r="P15" s="162">
        <v>80000</v>
      </c>
      <c r="Q15" s="162"/>
      <c r="R15" s="162"/>
      <c r="S15" s="162"/>
    </row>
  </sheetData>
  <mergeCells count="20">
    <mergeCell ref="A2:S2"/>
    <mergeCell ref="A3:S3"/>
    <mergeCell ref="A4:R4"/>
    <mergeCell ref="D5:N5"/>
    <mergeCell ref="O5:S5"/>
    <mergeCell ref="I6:N6"/>
    <mergeCell ref="A15:B15"/>
    <mergeCell ref="A5:A7"/>
    <mergeCell ref="B5:B7"/>
    <mergeCell ref="C5:C7"/>
    <mergeCell ref="D6:D7"/>
    <mergeCell ref="E6:E7"/>
    <mergeCell ref="F6:F7"/>
    <mergeCell ref="G6:G7"/>
    <mergeCell ref="H6:H7"/>
    <mergeCell ref="O6:O7"/>
    <mergeCell ref="P6:P7"/>
    <mergeCell ref="Q6:Q7"/>
    <mergeCell ref="R6:R7"/>
    <mergeCell ref="S6:S7"/>
  </mergeCells>
  <pageMargins left="0.75" right="0.75" top="1" bottom="1" header="0.5" footer="0.5"/>
  <pageSetup paperSize="9" scale="57"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36"/>
  <sheetViews>
    <sheetView showZeros="0" topLeftCell="B1" workbookViewId="0">
      <pane ySplit="1" topLeftCell="A2" activePane="bottomLeft" state="frozen"/>
      <selection/>
      <selection pane="bottomLeft" activeCell="A2" sqref="A2:O2"/>
    </sheetView>
  </sheetViews>
  <sheetFormatPr defaultColWidth="8.85" defaultRowHeight="15" customHeight="1"/>
  <cols>
    <col min="1" max="1" width="17.8416666666667" customWidth="1"/>
    <col min="2" max="2" width="53.1333333333333" customWidth="1"/>
    <col min="3" max="6" width="15.1333333333333" customWidth="1"/>
    <col min="7" max="9" width="6.75" customWidth="1"/>
    <col min="10" max="10" width="15.1333333333333" customWidth="1"/>
    <col min="11" max="11" width="6.875" customWidth="1"/>
    <col min="12" max="12" width="8.25" customWidth="1"/>
    <col min="13" max="14" width="6.875" customWidth="1"/>
    <col min="15" max="15" width="15.1333333333333" customWidth="1"/>
  </cols>
  <sheetData>
    <row r="1" s="154" customFormat="1" customHeight="1" spans="1:15">
      <c r="A1" s="155"/>
      <c r="B1" s="155"/>
      <c r="C1" s="155"/>
      <c r="D1" s="155"/>
      <c r="E1" s="155"/>
      <c r="F1" s="155"/>
      <c r="G1" s="155"/>
      <c r="H1" s="155"/>
      <c r="I1" s="155"/>
      <c r="J1" s="155"/>
      <c r="K1" s="155"/>
      <c r="L1" s="155"/>
      <c r="M1" s="155"/>
      <c r="N1" s="155"/>
      <c r="O1" s="155"/>
    </row>
    <row r="2" customHeight="1" spans="1:15">
      <c r="A2" s="168" t="s">
        <v>74</v>
      </c>
      <c r="B2" s="168"/>
      <c r="C2" s="168"/>
      <c r="D2" s="168"/>
      <c r="E2" s="168"/>
      <c r="F2" s="168"/>
      <c r="G2" s="168"/>
      <c r="H2" s="168"/>
      <c r="I2" s="168"/>
      <c r="J2" s="168"/>
      <c r="K2" s="168"/>
      <c r="L2" s="168"/>
      <c r="M2" s="168"/>
      <c r="N2" s="168"/>
      <c r="O2" s="168"/>
    </row>
    <row r="3" ht="28.5" customHeight="1" spans="1:15">
      <c r="A3" s="157" t="s">
        <v>75</v>
      </c>
      <c r="B3" s="157"/>
      <c r="C3" s="157"/>
      <c r="D3" s="157"/>
      <c r="E3" s="157"/>
      <c r="F3" s="157"/>
      <c r="G3" s="157"/>
      <c r="H3" s="157"/>
      <c r="I3" s="157"/>
      <c r="J3" s="157"/>
      <c r="K3" s="157"/>
      <c r="L3" s="157"/>
      <c r="M3" s="157"/>
      <c r="N3" s="157"/>
      <c r="O3" s="157"/>
    </row>
    <row r="4" ht="20.25" customHeight="1" spans="1:15">
      <c r="A4" s="158" t="str">
        <f>"单位名称："&amp;"中国共产党玉溪市委员会办公室"</f>
        <v>单位名称：中国共产党玉溪市委员会办公室</v>
      </c>
      <c r="B4" s="158"/>
      <c r="C4" s="158"/>
      <c r="D4" s="158"/>
      <c r="E4" s="158"/>
      <c r="F4" s="158"/>
      <c r="G4" s="158"/>
      <c r="H4" s="158"/>
      <c r="I4" s="158"/>
      <c r="J4" s="169"/>
      <c r="K4" s="169"/>
      <c r="L4" s="169"/>
      <c r="M4" s="169"/>
      <c r="N4" s="169"/>
      <c r="O4" s="169" t="s">
        <v>2</v>
      </c>
    </row>
    <row r="5" ht="27" customHeight="1" spans="1:15">
      <c r="A5" s="159" t="s">
        <v>76</v>
      </c>
      <c r="B5" s="159" t="s">
        <v>77</v>
      </c>
      <c r="C5" s="159" t="s">
        <v>30</v>
      </c>
      <c r="D5" s="159" t="s">
        <v>33</v>
      </c>
      <c r="E5" s="159"/>
      <c r="F5" s="159"/>
      <c r="G5" s="159" t="s">
        <v>34</v>
      </c>
      <c r="H5" s="159" t="s">
        <v>35</v>
      </c>
      <c r="I5" s="159" t="s">
        <v>78</v>
      </c>
      <c r="J5" s="159" t="s">
        <v>79</v>
      </c>
      <c r="K5" s="159"/>
      <c r="L5" s="159"/>
      <c r="M5" s="159"/>
      <c r="N5" s="159"/>
      <c r="O5" s="159"/>
    </row>
    <row r="6" ht="40" customHeight="1" spans="1:15">
      <c r="A6" s="159"/>
      <c r="B6" s="159"/>
      <c r="C6" s="159"/>
      <c r="D6" s="159" t="s">
        <v>32</v>
      </c>
      <c r="E6" s="159" t="s">
        <v>80</v>
      </c>
      <c r="F6" s="159" t="s">
        <v>81</v>
      </c>
      <c r="G6" s="159"/>
      <c r="H6" s="159"/>
      <c r="I6" s="159"/>
      <c r="J6" s="159" t="s">
        <v>32</v>
      </c>
      <c r="K6" s="159" t="s">
        <v>82</v>
      </c>
      <c r="L6" s="159" t="s">
        <v>83</v>
      </c>
      <c r="M6" s="159" t="s">
        <v>84</v>
      </c>
      <c r="N6" s="159" t="s">
        <v>85</v>
      </c>
      <c r="O6" s="159" t="s">
        <v>86</v>
      </c>
    </row>
    <row r="7" ht="20.25" customHeight="1" spans="1:15">
      <c r="A7" s="167" t="s">
        <v>44</v>
      </c>
      <c r="B7" s="167" t="s">
        <v>45</v>
      </c>
      <c r="C7" s="167" t="s">
        <v>46</v>
      </c>
      <c r="D7" s="167" t="s">
        <v>47</v>
      </c>
      <c r="E7" s="167" t="s">
        <v>48</v>
      </c>
      <c r="F7" s="167" t="s">
        <v>49</v>
      </c>
      <c r="G7" s="167" t="s">
        <v>50</v>
      </c>
      <c r="H7" s="167" t="s">
        <v>51</v>
      </c>
      <c r="I7" s="167" t="s">
        <v>52</v>
      </c>
      <c r="J7" s="167" t="s">
        <v>53</v>
      </c>
      <c r="K7" s="167" t="s">
        <v>54</v>
      </c>
      <c r="L7" s="167" t="s">
        <v>55</v>
      </c>
      <c r="M7" s="167" t="s">
        <v>56</v>
      </c>
      <c r="N7" s="167" t="s">
        <v>57</v>
      </c>
      <c r="O7" s="167" t="s">
        <v>58</v>
      </c>
    </row>
    <row r="8" ht="20.25" customHeight="1" spans="1:15">
      <c r="A8" s="158" t="s">
        <v>87</v>
      </c>
      <c r="B8" s="158" t="str">
        <f>"        "&amp;"一般公共服务支出"</f>
        <v>        一般公共服务支出</v>
      </c>
      <c r="C8" s="66">
        <v>45780351.3</v>
      </c>
      <c r="D8" s="66">
        <v>45680351.3</v>
      </c>
      <c r="E8" s="66">
        <v>37380351.3</v>
      </c>
      <c r="F8" s="66">
        <v>8300000</v>
      </c>
      <c r="G8" s="66"/>
      <c r="H8" s="66"/>
      <c r="I8" s="66"/>
      <c r="J8" s="66">
        <v>100000</v>
      </c>
      <c r="K8" s="66"/>
      <c r="L8" s="66"/>
      <c r="M8" s="66"/>
      <c r="N8" s="66"/>
      <c r="O8" s="66">
        <v>100000</v>
      </c>
    </row>
    <row r="9" ht="20.25" customHeight="1" spans="1:15">
      <c r="A9" s="165" t="s">
        <v>88</v>
      </c>
      <c r="B9" s="165" t="str">
        <f>"        "&amp;"档案事务"</f>
        <v>        档案事务</v>
      </c>
      <c r="C9" s="66">
        <v>3998104.44</v>
      </c>
      <c r="D9" s="66">
        <v>3998104.44</v>
      </c>
      <c r="E9" s="66">
        <v>3998104.44</v>
      </c>
      <c r="F9" s="66"/>
      <c r="G9" s="66"/>
      <c r="H9" s="66"/>
      <c r="I9" s="66"/>
      <c r="J9" s="66"/>
      <c r="K9" s="66"/>
      <c r="L9" s="66"/>
      <c r="M9" s="66"/>
      <c r="N9" s="66"/>
      <c r="O9" s="66"/>
    </row>
    <row r="10" ht="20.25" customHeight="1" spans="1:15">
      <c r="A10" s="170" t="s">
        <v>89</v>
      </c>
      <c r="B10" s="170" t="str">
        <f>"        "&amp;"档案馆"</f>
        <v>        档案馆</v>
      </c>
      <c r="C10" s="66">
        <v>3998104.44</v>
      </c>
      <c r="D10" s="66">
        <v>3998104.44</v>
      </c>
      <c r="E10" s="66">
        <v>3998104.44</v>
      </c>
      <c r="F10" s="66"/>
      <c r="G10" s="66"/>
      <c r="H10" s="66"/>
      <c r="I10" s="66"/>
      <c r="J10" s="66"/>
      <c r="K10" s="66"/>
      <c r="L10" s="66"/>
      <c r="M10" s="66"/>
      <c r="N10" s="66"/>
      <c r="O10" s="66"/>
    </row>
    <row r="11" ht="20.25" customHeight="1" spans="1:15">
      <c r="A11" s="165" t="s">
        <v>90</v>
      </c>
      <c r="B11" s="165" t="str">
        <f>"        "&amp;"党委办公厅（室）及相关机构事务"</f>
        <v>        党委办公厅（室）及相关机构事务</v>
      </c>
      <c r="C11" s="66">
        <v>41512246.86</v>
      </c>
      <c r="D11" s="66">
        <v>41412246.86</v>
      </c>
      <c r="E11" s="66">
        <v>33382246.86</v>
      </c>
      <c r="F11" s="66">
        <v>8030000</v>
      </c>
      <c r="G11" s="66"/>
      <c r="H11" s="66"/>
      <c r="I11" s="66"/>
      <c r="J11" s="66">
        <v>100000</v>
      </c>
      <c r="K11" s="66"/>
      <c r="L11" s="66"/>
      <c r="M11" s="66"/>
      <c r="N11" s="66"/>
      <c r="O11" s="66">
        <v>100000</v>
      </c>
    </row>
    <row r="12" ht="20.25" customHeight="1" spans="1:15">
      <c r="A12" s="170" t="s">
        <v>91</v>
      </c>
      <c r="B12" s="170" t="str">
        <f>"        "&amp;"行政运行"</f>
        <v>        行政运行</v>
      </c>
      <c r="C12" s="66">
        <v>26134300.66</v>
      </c>
      <c r="D12" s="66">
        <v>26134300.66</v>
      </c>
      <c r="E12" s="66">
        <v>26134300.66</v>
      </c>
      <c r="F12" s="66"/>
      <c r="G12" s="66"/>
      <c r="H12" s="66"/>
      <c r="I12" s="66"/>
      <c r="J12" s="66"/>
      <c r="K12" s="66"/>
      <c r="L12" s="66"/>
      <c r="M12" s="66"/>
      <c r="N12" s="66"/>
      <c r="O12" s="66"/>
    </row>
    <row r="13" ht="20.25" customHeight="1" spans="1:15">
      <c r="A13" s="170" t="s">
        <v>92</v>
      </c>
      <c r="B13" s="170" t="str">
        <f>"        "&amp;"一般行政管理事务"</f>
        <v>        一般行政管理事务</v>
      </c>
      <c r="C13" s="66">
        <v>6353100</v>
      </c>
      <c r="D13" s="66">
        <v>6253100</v>
      </c>
      <c r="E13" s="66"/>
      <c r="F13" s="66">
        <v>6253100</v>
      </c>
      <c r="G13" s="66"/>
      <c r="H13" s="66"/>
      <c r="I13" s="66"/>
      <c r="J13" s="66">
        <v>100000</v>
      </c>
      <c r="K13" s="66"/>
      <c r="L13" s="66"/>
      <c r="M13" s="66"/>
      <c r="N13" s="66"/>
      <c r="O13" s="66">
        <v>100000</v>
      </c>
    </row>
    <row r="14" ht="20.25" customHeight="1" spans="1:15">
      <c r="A14" s="170" t="s">
        <v>93</v>
      </c>
      <c r="B14" s="170" t="str">
        <f>"        "&amp;"专项业务"</f>
        <v>        专项业务</v>
      </c>
      <c r="C14" s="66">
        <v>1696900</v>
      </c>
      <c r="D14" s="66">
        <v>1696900</v>
      </c>
      <c r="E14" s="66"/>
      <c r="F14" s="66">
        <v>1696900</v>
      </c>
      <c r="G14" s="66"/>
      <c r="H14" s="66"/>
      <c r="I14" s="66"/>
      <c r="J14" s="66"/>
      <c r="K14" s="66"/>
      <c r="L14" s="66"/>
      <c r="M14" s="66"/>
      <c r="N14" s="66"/>
      <c r="O14" s="66"/>
    </row>
    <row r="15" ht="20.25" customHeight="1" spans="1:15">
      <c r="A15" s="170" t="s">
        <v>94</v>
      </c>
      <c r="B15" s="170" t="str">
        <f>"        "&amp;"事业运行"</f>
        <v>        事业运行</v>
      </c>
      <c r="C15" s="66">
        <v>7247946.2</v>
      </c>
      <c r="D15" s="66">
        <v>7247946.2</v>
      </c>
      <c r="E15" s="66">
        <v>7247946.2</v>
      </c>
      <c r="F15" s="66"/>
      <c r="G15" s="66"/>
      <c r="H15" s="66"/>
      <c r="I15" s="66"/>
      <c r="J15" s="66"/>
      <c r="K15" s="66"/>
      <c r="L15" s="66"/>
      <c r="M15" s="66"/>
      <c r="N15" s="66"/>
      <c r="O15" s="66"/>
    </row>
    <row r="16" ht="20.25" customHeight="1" spans="1:15">
      <c r="A16" s="170" t="s">
        <v>95</v>
      </c>
      <c r="B16" s="170" t="str">
        <f>"        "&amp;"其他党委办公厅（室）及相关机构事务支出"</f>
        <v>        其他党委办公厅（室）及相关机构事务支出</v>
      </c>
      <c r="C16" s="66">
        <v>80000</v>
      </c>
      <c r="D16" s="66">
        <v>80000</v>
      </c>
      <c r="E16" s="66"/>
      <c r="F16" s="66">
        <v>80000</v>
      </c>
      <c r="G16" s="66"/>
      <c r="H16" s="66"/>
      <c r="I16" s="66"/>
      <c r="J16" s="66"/>
      <c r="K16" s="66"/>
      <c r="L16" s="66"/>
      <c r="M16" s="66"/>
      <c r="N16" s="66"/>
      <c r="O16" s="66"/>
    </row>
    <row r="17" ht="20.25" customHeight="1" spans="1:15">
      <c r="A17" s="165" t="s">
        <v>96</v>
      </c>
      <c r="B17" s="165" t="str">
        <f t="shared" ref="B17:B18" si="0">"        "&amp;"其他一般公共服务支出"</f>
        <v>        其他一般公共服务支出</v>
      </c>
      <c r="C17" s="66">
        <v>270000</v>
      </c>
      <c r="D17" s="66">
        <v>270000</v>
      </c>
      <c r="E17" s="66"/>
      <c r="F17" s="66">
        <v>270000</v>
      </c>
      <c r="G17" s="66"/>
      <c r="H17" s="66"/>
      <c r="I17" s="66"/>
      <c r="J17" s="66"/>
      <c r="K17" s="66"/>
      <c r="L17" s="66"/>
      <c r="M17" s="66"/>
      <c r="N17" s="66"/>
      <c r="O17" s="66"/>
    </row>
    <row r="18" ht="20.25" customHeight="1" spans="1:15">
      <c r="A18" s="170" t="s">
        <v>97</v>
      </c>
      <c r="B18" s="170" t="str">
        <f t="shared" si="0"/>
        <v>        其他一般公共服务支出</v>
      </c>
      <c r="C18" s="66">
        <v>270000</v>
      </c>
      <c r="D18" s="66">
        <v>270000</v>
      </c>
      <c r="E18" s="66"/>
      <c r="F18" s="66">
        <v>270000</v>
      </c>
      <c r="G18" s="66"/>
      <c r="H18" s="66"/>
      <c r="I18" s="66"/>
      <c r="J18" s="66"/>
      <c r="K18" s="66"/>
      <c r="L18" s="66"/>
      <c r="M18" s="66"/>
      <c r="N18" s="66"/>
      <c r="O18" s="66"/>
    </row>
    <row r="19" ht="20.25" customHeight="1" spans="1:15">
      <c r="A19" s="158" t="s">
        <v>98</v>
      </c>
      <c r="B19" s="158" t="str">
        <f>"        "&amp;"社会保障和就业支出"</f>
        <v>        社会保障和就业支出</v>
      </c>
      <c r="C19" s="66">
        <v>6449508.16</v>
      </c>
      <c r="D19" s="66">
        <v>6449508.16</v>
      </c>
      <c r="E19" s="66">
        <v>6419988.16</v>
      </c>
      <c r="F19" s="66">
        <v>29520</v>
      </c>
      <c r="G19" s="66"/>
      <c r="H19" s="66"/>
      <c r="I19" s="66"/>
      <c r="J19" s="66"/>
      <c r="K19" s="66"/>
      <c r="L19" s="66"/>
      <c r="M19" s="66"/>
      <c r="N19" s="66"/>
      <c r="O19" s="66"/>
    </row>
    <row r="20" ht="20.25" customHeight="1" spans="1:15">
      <c r="A20" s="165" t="s">
        <v>99</v>
      </c>
      <c r="B20" s="165" t="str">
        <f>"        "&amp;"行政事业单位养老支出"</f>
        <v>        行政事业单位养老支出</v>
      </c>
      <c r="C20" s="66">
        <v>6419988.16</v>
      </c>
      <c r="D20" s="66">
        <v>6419988.16</v>
      </c>
      <c r="E20" s="66">
        <v>6419988.16</v>
      </c>
      <c r="F20" s="66"/>
      <c r="G20" s="66"/>
      <c r="H20" s="66"/>
      <c r="I20" s="66"/>
      <c r="J20" s="66"/>
      <c r="K20" s="66"/>
      <c r="L20" s="66"/>
      <c r="M20" s="66"/>
      <c r="N20" s="66"/>
      <c r="O20" s="66"/>
    </row>
    <row r="21" ht="20.25" customHeight="1" spans="1:15">
      <c r="A21" s="170" t="s">
        <v>100</v>
      </c>
      <c r="B21" s="170" t="str">
        <f>"        "&amp;"行政单位离退休"</f>
        <v>        行政单位离退休</v>
      </c>
      <c r="C21" s="66">
        <v>2671200</v>
      </c>
      <c r="D21" s="66">
        <v>2671200</v>
      </c>
      <c r="E21" s="66">
        <v>2671200</v>
      </c>
      <c r="F21" s="66"/>
      <c r="G21" s="66"/>
      <c r="H21" s="66"/>
      <c r="I21" s="66"/>
      <c r="J21" s="66"/>
      <c r="K21" s="66"/>
      <c r="L21" s="66"/>
      <c r="M21" s="66"/>
      <c r="N21" s="66"/>
      <c r="O21" s="66"/>
    </row>
    <row r="22" ht="20.25" customHeight="1" spans="1:15">
      <c r="A22" s="170" t="s">
        <v>101</v>
      </c>
      <c r="B22" s="170" t="str">
        <f>"        "&amp;"机关事业单位基本养老保险缴费支出"</f>
        <v>        机关事业单位基本养老保险缴费支出</v>
      </c>
      <c r="C22" s="66">
        <v>2948788.16</v>
      </c>
      <c r="D22" s="66">
        <v>2948788.16</v>
      </c>
      <c r="E22" s="66">
        <v>2948788.16</v>
      </c>
      <c r="F22" s="66"/>
      <c r="G22" s="66"/>
      <c r="H22" s="66"/>
      <c r="I22" s="66"/>
      <c r="J22" s="66"/>
      <c r="K22" s="66"/>
      <c r="L22" s="66"/>
      <c r="M22" s="66"/>
      <c r="N22" s="66"/>
      <c r="O22" s="66"/>
    </row>
    <row r="23" ht="20.25" customHeight="1" spans="1:15">
      <c r="A23" s="170" t="s">
        <v>102</v>
      </c>
      <c r="B23" s="170" t="str">
        <f>"        "&amp;"机关事业单位职业年金缴费支出"</f>
        <v>        机关事业单位职业年金缴费支出</v>
      </c>
      <c r="C23" s="66">
        <v>800000</v>
      </c>
      <c r="D23" s="66">
        <v>800000</v>
      </c>
      <c r="E23" s="66">
        <v>800000</v>
      </c>
      <c r="F23" s="66"/>
      <c r="G23" s="66"/>
      <c r="H23" s="66"/>
      <c r="I23" s="66"/>
      <c r="J23" s="66"/>
      <c r="K23" s="66"/>
      <c r="L23" s="66"/>
      <c r="M23" s="66"/>
      <c r="N23" s="66"/>
      <c r="O23" s="66"/>
    </row>
    <row r="24" ht="20.25" customHeight="1" spans="1:15">
      <c r="A24" s="165" t="s">
        <v>103</v>
      </c>
      <c r="B24" s="165" t="str">
        <f>"        "&amp;"抚恤"</f>
        <v>        抚恤</v>
      </c>
      <c r="C24" s="66">
        <v>29520</v>
      </c>
      <c r="D24" s="66">
        <v>29520</v>
      </c>
      <c r="E24" s="66"/>
      <c r="F24" s="66">
        <v>29520</v>
      </c>
      <c r="G24" s="66"/>
      <c r="H24" s="66"/>
      <c r="I24" s="66"/>
      <c r="J24" s="66"/>
      <c r="K24" s="66"/>
      <c r="L24" s="66"/>
      <c r="M24" s="66"/>
      <c r="N24" s="66"/>
      <c r="O24" s="66"/>
    </row>
    <row r="25" ht="20.25" customHeight="1" spans="1:15">
      <c r="A25" s="170" t="s">
        <v>104</v>
      </c>
      <c r="B25" s="170" t="str">
        <f>"        "&amp;"死亡抚恤"</f>
        <v>        死亡抚恤</v>
      </c>
      <c r="C25" s="66">
        <v>29520</v>
      </c>
      <c r="D25" s="66">
        <v>29520</v>
      </c>
      <c r="E25" s="66"/>
      <c r="F25" s="66">
        <v>29520</v>
      </c>
      <c r="G25" s="66"/>
      <c r="H25" s="66"/>
      <c r="I25" s="66"/>
      <c r="J25" s="66"/>
      <c r="K25" s="66"/>
      <c r="L25" s="66"/>
      <c r="M25" s="66"/>
      <c r="N25" s="66"/>
      <c r="O25" s="66"/>
    </row>
    <row r="26" ht="20.25" customHeight="1" spans="1:15">
      <c r="A26" s="158" t="s">
        <v>105</v>
      </c>
      <c r="B26" s="158" t="str">
        <f>"        "&amp;"卫生健康支出"</f>
        <v>        卫生健康支出</v>
      </c>
      <c r="C26" s="66">
        <v>2842501.06</v>
      </c>
      <c r="D26" s="66">
        <v>2842501.06</v>
      </c>
      <c r="E26" s="66">
        <v>2842501.06</v>
      </c>
      <c r="F26" s="66"/>
      <c r="G26" s="66"/>
      <c r="H26" s="66"/>
      <c r="I26" s="66"/>
      <c r="J26" s="66"/>
      <c r="K26" s="66"/>
      <c r="L26" s="66"/>
      <c r="M26" s="66"/>
      <c r="N26" s="66"/>
      <c r="O26" s="66"/>
    </row>
    <row r="27" ht="20.25" customHeight="1" spans="1:15">
      <c r="A27" s="165" t="s">
        <v>106</v>
      </c>
      <c r="B27" s="165" t="str">
        <f>"        "&amp;"行政事业单位医疗"</f>
        <v>        行政事业单位医疗</v>
      </c>
      <c r="C27" s="66">
        <v>2842501.06</v>
      </c>
      <c r="D27" s="66">
        <v>2842501.06</v>
      </c>
      <c r="E27" s="66">
        <v>2842501.06</v>
      </c>
      <c r="F27" s="66"/>
      <c r="G27" s="66"/>
      <c r="H27" s="66"/>
      <c r="I27" s="66"/>
      <c r="J27" s="66"/>
      <c r="K27" s="66"/>
      <c r="L27" s="66"/>
      <c r="M27" s="66"/>
      <c r="N27" s="66"/>
      <c r="O27" s="66"/>
    </row>
    <row r="28" ht="20.25" customHeight="1" spans="1:15">
      <c r="A28" s="170" t="s">
        <v>107</v>
      </c>
      <c r="B28" s="170" t="str">
        <f>"        "&amp;"行政单位医疗"</f>
        <v>        行政单位医疗</v>
      </c>
      <c r="C28" s="66">
        <v>1136316.29</v>
      </c>
      <c r="D28" s="66">
        <v>1136316.29</v>
      </c>
      <c r="E28" s="66">
        <v>1136316.29</v>
      </c>
      <c r="F28" s="66"/>
      <c r="G28" s="66"/>
      <c r="H28" s="66"/>
      <c r="I28" s="66"/>
      <c r="J28" s="66"/>
      <c r="K28" s="66"/>
      <c r="L28" s="66"/>
      <c r="M28" s="66"/>
      <c r="N28" s="66"/>
      <c r="O28" s="66"/>
    </row>
    <row r="29" ht="20.25" customHeight="1" spans="1:15">
      <c r="A29" s="170" t="s">
        <v>108</v>
      </c>
      <c r="B29" s="170" t="str">
        <f>"        "&amp;"事业单位医疗"</f>
        <v>        事业单位医疗</v>
      </c>
      <c r="C29" s="66">
        <v>433367.58</v>
      </c>
      <c r="D29" s="66">
        <v>433367.58</v>
      </c>
      <c r="E29" s="66">
        <v>433367.58</v>
      </c>
      <c r="F29" s="66"/>
      <c r="G29" s="66"/>
      <c r="H29" s="66"/>
      <c r="I29" s="66"/>
      <c r="J29" s="66"/>
      <c r="K29" s="66"/>
      <c r="L29" s="66"/>
      <c r="M29" s="66"/>
      <c r="N29" s="66"/>
      <c r="O29" s="66"/>
    </row>
    <row r="30" ht="20.25" customHeight="1" spans="1:15">
      <c r="A30" s="170" t="s">
        <v>109</v>
      </c>
      <c r="B30" s="170" t="str">
        <f>"        "&amp;"公务员医疗补助"</f>
        <v>        公务员医疗补助</v>
      </c>
      <c r="C30" s="66">
        <v>1113662.5</v>
      </c>
      <c r="D30" s="66">
        <v>1113662.5</v>
      </c>
      <c r="E30" s="66">
        <v>1113662.5</v>
      </c>
      <c r="F30" s="66"/>
      <c r="G30" s="66"/>
      <c r="H30" s="66"/>
      <c r="I30" s="66"/>
      <c r="J30" s="66"/>
      <c r="K30" s="66"/>
      <c r="L30" s="66"/>
      <c r="M30" s="66"/>
      <c r="N30" s="66"/>
      <c r="O30" s="66"/>
    </row>
    <row r="31" ht="20.25" customHeight="1" spans="1:15">
      <c r="A31" s="170" t="s">
        <v>110</v>
      </c>
      <c r="B31" s="170" t="str">
        <f>"        "&amp;"其他行政事业单位医疗支出"</f>
        <v>        其他行政事业单位医疗支出</v>
      </c>
      <c r="C31" s="66">
        <v>159154.69</v>
      </c>
      <c r="D31" s="66">
        <v>159154.69</v>
      </c>
      <c r="E31" s="66">
        <v>159154.69</v>
      </c>
      <c r="F31" s="66"/>
      <c r="G31" s="66"/>
      <c r="H31" s="66"/>
      <c r="I31" s="66"/>
      <c r="J31" s="66"/>
      <c r="K31" s="66"/>
      <c r="L31" s="66"/>
      <c r="M31" s="66"/>
      <c r="N31" s="66"/>
      <c r="O31" s="66"/>
    </row>
    <row r="32" ht="20.25" customHeight="1" spans="1:15">
      <c r="A32" s="158" t="s">
        <v>111</v>
      </c>
      <c r="B32" s="158" t="str">
        <f>"        "&amp;"住房保障支出"</f>
        <v>        住房保障支出</v>
      </c>
      <c r="C32" s="66">
        <v>3013188</v>
      </c>
      <c r="D32" s="66">
        <v>3013188</v>
      </c>
      <c r="E32" s="66">
        <v>3013188</v>
      </c>
      <c r="F32" s="66"/>
      <c r="G32" s="66"/>
      <c r="H32" s="66"/>
      <c r="I32" s="66"/>
      <c r="J32" s="66"/>
      <c r="K32" s="66"/>
      <c r="L32" s="66"/>
      <c r="M32" s="66"/>
      <c r="N32" s="66"/>
      <c r="O32" s="66"/>
    </row>
    <row r="33" ht="20.25" customHeight="1" spans="1:15">
      <c r="A33" s="165" t="s">
        <v>112</v>
      </c>
      <c r="B33" s="165" t="str">
        <f>"        "&amp;"住房改革支出"</f>
        <v>        住房改革支出</v>
      </c>
      <c r="C33" s="66">
        <v>3013188</v>
      </c>
      <c r="D33" s="66">
        <v>3013188</v>
      </c>
      <c r="E33" s="66">
        <v>3013188</v>
      </c>
      <c r="F33" s="66"/>
      <c r="G33" s="66"/>
      <c r="H33" s="66"/>
      <c r="I33" s="66"/>
      <c r="J33" s="66"/>
      <c r="K33" s="66"/>
      <c r="L33" s="66"/>
      <c r="M33" s="66"/>
      <c r="N33" s="66"/>
      <c r="O33" s="66"/>
    </row>
    <row r="34" ht="20.25" customHeight="1" spans="1:15">
      <c r="A34" s="170" t="s">
        <v>113</v>
      </c>
      <c r="B34" s="170" t="str">
        <f>"        "&amp;"住房公积金"</f>
        <v>        住房公积金</v>
      </c>
      <c r="C34" s="66">
        <v>2802468</v>
      </c>
      <c r="D34" s="66">
        <v>2802468</v>
      </c>
      <c r="E34" s="66">
        <v>2802468</v>
      </c>
      <c r="F34" s="66"/>
      <c r="G34" s="66"/>
      <c r="H34" s="66"/>
      <c r="I34" s="66"/>
      <c r="J34" s="66"/>
      <c r="K34" s="66"/>
      <c r="L34" s="66"/>
      <c r="M34" s="66"/>
      <c r="N34" s="66"/>
      <c r="O34" s="66"/>
    </row>
    <row r="35" ht="20.25" customHeight="1" spans="1:15">
      <c r="A35" s="170" t="s">
        <v>114</v>
      </c>
      <c r="B35" s="170" t="str">
        <f>"        "&amp;"购房补贴"</f>
        <v>        购房补贴</v>
      </c>
      <c r="C35" s="66">
        <v>210720</v>
      </c>
      <c r="D35" s="66">
        <v>210720</v>
      </c>
      <c r="E35" s="66">
        <v>210720</v>
      </c>
      <c r="F35" s="66"/>
      <c r="G35" s="66"/>
      <c r="H35" s="66"/>
      <c r="I35" s="66"/>
      <c r="J35" s="66"/>
      <c r="K35" s="66"/>
      <c r="L35" s="66"/>
      <c r="M35" s="66"/>
      <c r="N35" s="66"/>
      <c r="O35" s="66"/>
    </row>
    <row r="36" ht="20.25" customHeight="1" spans="1:15">
      <c r="A36" s="160" t="s">
        <v>30</v>
      </c>
      <c r="B36" s="158"/>
      <c r="C36" s="162">
        <v>58085548.52</v>
      </c>
      <c r="D36" s="162">
        <v>57985548.52</v>
      </c>
      <c r="E36" s="162">
        <v>49656028.52</v>
      </c>
      <c r="F36" s="162">
        <v>8329520</v>
      </c>
      <c r="G36" s="162"/>
      <c r="H36" s="162"/>
      <c r="I36" s="162"/>
      <c r="J36" s="162">
        <v>100000</v>
      </c>
      <c r="K36" s="162"/>
      <c r="L36" s="162"/>
      <c r="M36" s="162"/>
      <c r="N36" s="162"/>
      <c r="O36" s="162">
        <v>100000</v>
      </c>
    </row>
  </sheetData>
  <mergeCells count="12">
    <mergeCell ref="A2:O2"/>
    <mergeCell ref="A3:O3"/>
    <mergeCell ref="A4:N4"/>
    <mergeCell ref="D5:F5"/>
    <mergeCell ref="J5:O5"/>
    <mergeCell ref="A36:B36"/>
    <mergeCell ref="A5:A6"/>
    <mergeCell ref="B5:B6"/>
    <mergeCell ref="C5:C6"/>
    <mergeCell ref="G5:G6"/>
    <mergeCell ref="H5:H6"/>
    <mergeCell ref="I5:I6"/>
  </mergeCells>
  <printOptions horizontalCentered="1"/>
  <pageMargins left="0.751388888888889" right="0.751388888888889" top="1" bottom="1" header="0.5" footer="0.5"/>
  <pageSetup paperSize="9" scale="5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pane ySplit="1" topLeftCell="A4" activePane="bottomLeft" state="frozen"/>
      <selection/>
      <selection pane="bottomLeft" activeCell="C7" sqref="C7"/>
    </sheetView>
  </sheetViews>
  <sheetFormatPr defaultColWidth="8.85" defaultRowHeight="15" customHeight="1" outlineLevelCol="3"/>
  <cols>
    <col min="1" max="2" width="28.575" customWidth="1"/>
    <col min="3" max="3" width="35.7" customWidth="1"/>
    <col min="4" max="4" width="28.575" customWidth="1"/>
  </cols>
  <sheetData>
    <row r="1" customHeight="1" spans="1:4">
      <c r="A1" s="57"/>
      <c r="B1" s="57"/>
      <c r="C1" s="57"/>
      <c r="D1" s="57"/>
    </row>
    <row r="2" ht="18.75" customHeight="1" spans="1:4">
      <c r="A2" s="166" t="s">
        <v>115</v>
      </c>
      <c r="B2" s="171"/>
      <c r="C2" s="171"/>
      <c r="D2" s="171"/>
    </row>
    <row r="3" ht="28.5" customHeight="1" spans="1:4">
      <c r="A3" s="172" t="s">
        <v>116</v>
      </c>
      <c r="B3" s="172"/>
      <c r="C3" s="172"/>
      <c r="D3" s="172"/>
    </row>
    <row r="4" ht="18.75" customHeight="1" spans="1:4">
      <c r="A4" s="158" t="str">
        <f>"单位名称："&amp;"中国共产党玉溪市委员会办公室"</f>
        <v>单位名称：中国共产党玉溪市委员会办公室</v>
      </c>
      <c r="B4" s="158"/>
      <c r="C4" s="158"/>
      <c r="D4" s="166" t="s">
        <v>2</v>
      </c>
    </row>
    <row r="5" ht="18.75" customHeight="1" spans="1:4">
      <c r="A5" s="61" t="s">
        <v>3</v>
      </c>
      <c r="B5" s="61"/>
      <c r="C5" s="61" t="s">
        <v>4</v>
      </c>
      <c r="D5" s="61"/>
    </row>
    <row r="6" ht="18.75" customHeight="1" spans="1:4">
      <c r="A6" s="61" t="s">
        <v>5</v>
      </c>
      <c r="B6" s="61" t="s">
        <v>6</v>
      </c>
      <c r="C6" s="61" t="s">
        <v>117</v>
      </c>
      <c r="D6" s="61" t="s">
        <v>6</v>
      </c>
    </row>
    <row r="7" ht="18.75" customHeight="1" spans="1:4">
      <c r="A7" s="173" t="s">
        <v>118</v>
      </c>
      <c r="B7" s="174"/>
      <c r="C7" s="175" t="s">
        <v>119</v>
      </c>
      <c r="D7" s="174"/>
    </row>
    <row r="8" ht="18.75" customHeight="1" spans="1:4">
      <c r="A8" s="158" t="s">
        <v>120</v>
      </c>
      <c r="B8" s="176">
        <v>57905548.52</v>
      </c>
      <c r="C8" s="177" t="str">
        <f>"（一）"&amp;"一般公共服务支出"</f>
        <v>（一）一般公共服务支出</v>
      </c>
      <c r="D8" s="176">
        <v>45680351.3</v>
      </c>
    </row>
    <row r="9" ht="18.75" customHeight="1" spans="1:4">
      <c r="A9" s="158" t="s">
        <v>121</v>
      </c>
      <c r="B9" s="176"/>
      <c r="C9" s="177" t="str">
        <f>"（二）"&amp;"社会保障和就业支出"</f>
        <v>（二）社会保障和就业支出</v>
      </c>
      <c r="D9" s="176">
        <v>6449508.16</v>
      </c>
    </row>
    <row r="10" ht="18.75" customHeight="1" spans="1:4">
      <c r="A10" s="158" t="s">
        <v>122</v>
      </c>
      <c r="B10" s="176"/>
      <c r="C10" s="177" t="str">
        <f>"（三）"&amp;"卫生健康支出"</f>
        <v>（三）卫生健康支出</v>
      </c>
      <c r="D10" s="176">
        <v>2842501.06</v>
      </c>
    </row>
    <row r="11" ht="18.75" customHeight="1" spans="1:4">
      <c r="A11" s="158" t="s">
        <v>123</v>
      </c>
      <c r="B11" s="176"/>
      <c r="C11" s="177" t="str">
        <f>"（四）"&amp;"住房保障支出"</f>
        <v>（四）住房保障支出</v>
      </c>
      <c r="D11" s="176">
        <v>3013188</v>
      </c>
    </row>
    <row r="12" ht="18.75" customHeight="1" spans="1:4">
      <c r="A12" s="63" t="s">
        <v>120</v>
      </c>
      <c r="B12" s="176">
        <v>80000</v>
      </c>
      <c r="C12" s="158"/>
      <c r="D12" s="158"/>
    </row>
    <row r="13" ht="18.75" customHeight="1" spans="1:4">
      <c r="A13" s="63" t="s">
        <v>121</v>
      </c>
      <c r="B13" s="176"/>
      <c r="C13" s="158"/>
      <c r="D13" s="158"/>
    </row>
    <row r="14" ht="18.75" customHeight="1" spans="1:4">
      <c r="A14" s="63" t="s">
        <v>122</v>
      </c>
      <c r="B14" s="176"/>
      <c r="C14" s="158"/>
      <c r="D14" s="158"/>
    </row>
    <row r="15" ht="18.75" customHeight="1" spans="1:4">
      <c r="A15" s="158"/>
      <c r="B15" s="158"/>
      <c r="C15" s="158" t="s">
        <v>124</v>
      </c>
      <c r="D15" s="158"/>
    </row>
    <row r="16" ht="18.75" customHeight="1" spans="1:4">
      <c r="A16" s="178" t="s">
        <v>24</v>
      </c>
      <c r="B16" s="176">
        <v>57985548.52</v>
      </c>
      <c r="C16" s="178" t="s">
        <v>25</v>
      </c>
      <c r="D16" s="176">
        <v>57985548.52</v>
      </c>
    </row>
  </sheetData>
  <mergeCells count="5">
    <mergeCell ref="A2:D2"/>
    <mergeCell ref="A3:D3"/>
    <mergeCell ref="A4:C4"/>
    <mergeCell ref="A5:B5"/>
    <mergeCell ref="C5:D5"/>
  </mergeCells>
  <printOptions horizontalCentered="1"/>
  <pageMargins left="0.751388888888889" right="0.751388888888889" top="1" bottom="1" header="0.5" footer="0.5"/>
  <pageSetup paperSize="9" pageOrder="overThenDown"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36"/>
  <sheetViews>
    <sheetView showZeros="0" workbookViewId="0">
      <pane ySplit="1" topLeftCell="A4" activePane="bottomLeft" state="frozen"/>
      <selection/>
      <selection pane="bottomLeft" activeCell="A2" sqref="A2:G2"/>
    </sheetView>
  </sheetViews>
  <sheetFormatPr defaultColWidth="8.85" defaultRowHeight="15" customHeight="1" outlineLevelCol="6"/>
  <cols>
    <col min="1" max="1" width="17.8416666666667" customWidth="1"/>
    <col min="2" max="2" width="53.1333333333333" customWidth="1"/>
    <col min="3" max="7" width="15.1333333333333" customWidth="1"/>
  </cols>
  <sheetData>
    <row r="1" s="154" customFormat="1" customHeight="1" spans="1:7">
      <c r="A1" s="155"/>
      <c r="B1" s="155"/>
      <c r="C1" s="155"/>
      <c r="D1" s="155"/>
      <c r="E1" s="155"/>
      <c r="F1" s="155"/>
      <c r="G1" s="155"/>
    </row>
    <row r="2" customHeight="1" spans="1:7">
      <c r="A2" s="168" t="s">
        <v>125</v>
      </c>
      <c r="B2" s="168"/>
      <c r="C2" s="168"/>
      <c r="D2" s="168"/>
      <c r="E2" s="168"/>
      <c r="F2" s="168"/>
      <c r="G2" s="168"/>
    </row>
    <row r="3" ht="28.5" customHeight="1" spans="1:7">
      <c r="A3" s="157" t="s">
        <v>126</v>
      </c>
      <c r="B3" s="157"/>
      <c r="C3" s="157"/>
      <c r="D3" s="157"/>
      <c r="E3" s="157"/>
      <c r="F3" s="157"/>
      <c r="G3" s="157"/>
    </row>
    <row r="4" ht="20.25" customHeight="1" spans="1:7">
      <c r="A4" s="158" t="str">
        <f>"单位名称："&amp;"中国共产党玉溪市委员会办公室"</f>
        <v>单位名称：中国共产党玉溪市委员会办公室</v>
      </c>
      <c r="B4" s="158"/>
      <c r="C4" s="158"/>
      <c r="D4" s="158"/>
      <c r="E4" s="158"/>
      <c r="F4" s="158"/>
      <c r="G4" s="169" t="s">
        <v>2</v>
      </c>
    </row>
    <row r="5" ht="27" customHeight="1" spans="1:7">
      <c r="A5" s="159" t="s">
        <v>127</v>
      </c>
      <c r="B5" s="159"/>
      <c r="C5" s="159" t="s">
        <v>30</v>
      </c>
      <c r="D5" s="159" t="s">
        <v>33</v>
      </c>
      <c r="E5" s="159"/>
      <c r="F5" s="159"/>
      <c r="G5" s="159" t="s">
        <v>81</v>
      </c>
    </row>
    <row r="6" ht="27" customHeight="1" spans="1:7">
      <c r="A6" s="159" t="s">
        <v>76</v>
      </c>
      <c r="B6" s="159" t="s">
        <v>77</v>
      </c>
      <c r="C6" s="159"/>
      <c r="D6" s="159" t="s">
        <v>32</v>
      </c>
      <c r="E6" s="159" t="s">
        <v>128</v>
      </c>
      <c r="F6" s="159" t="s">
        <v>129</v>
      </c>
      <c r="G6" s="159"/>
    </row>
    <row r="7" ht="20.25" customHeight="1" spans="1:7">
      <c r="A7" s="167" t="s">
        <v>44</v>
      </c>
      <c r="B7" s="167" t="s">
        <v>45</v>
      </c>
      <c r="C7" s="167" t="s">
        <v>46</v>
      </c>
      <c r="D7" s="167" t="s">
        <v>47</v>
      </c>
      <c r="E7" s="167" t="s">
        <v>48</v>
      </c>
      <c r="F7" s="167" t="s">
        <v>49</v>
      </c>
      <c r="G7" s="167">
        <v>7</v>
      </c>
    </row>
    <row r="8" ht="20.25" customHeight="1" spans="1:7">
      <c r="A8" s="158" t="s">
        <v>87</v>
      </c>
      <c r="B8" s="158" t="str">
        <f>"        "&amp;"一般公共服务支出"</f>
        <v>        一般公共服务支出</v>
      </c>
      <c r="C8" s="66">
        <v>45680351.3</v>
      </c>
      <c r="D8" s="162">
        <v>37380351.3</v>
      </c>
      <c r="E8" s="66">
        <v>23889550.95</v>
      </c>
      <c r="F8" s="66">
        <v>13490800.35</v>
      </c>
      <c r="G8" s="66">
        <v>8300000</v>
      </c>
    </row>
    <row r="9" ht="20.25" customHeight="1" spans="1:7">
      <c r="A9" s="165" t="s">
        <v>88</v>
      </c>
      <c r="B9" s="165" t="str">
        <f>"        "&amp;"档案事务"</f>
        <v>        档案事务</v>
      </c>
      <c r="C9" s="66">
        <v>3998104.44</v>
      </c>
      <c r="D9" s="162">
        <v>3998104.44</v>
      </c>
      <c r="E9" s="66">
        <v>1919199.97</v>
      </c>
      <c r="F9" s="66">
        <v>2078904.47</v>
      </c>
      <c r="G9" s="66"/>
    </row>
    <row r="10" ht="20.25" customHeight="1" spans="1:7">
      <c r="A10" s="170" t="s">
        <v>89</v>
      </c>
      <c r="B10" s="170" t="str">
        <f>"        "&amp;"档案馆"</f>
        <v>        档案馆</v>
      </c>
      <c r="C10" s="66">
        <v>3998104.44</v>
      </c>
      <c r="D10" s="162">
        <v>3998104.44</v>
      </c>
      <c r="E10" s="66">
        <v>1919199.97</v>
      </c>
      <c r="F10" s="66">
        <v>2078904.47</v>
      </c>
      <c r="G10" s="66"/>
    </row>
    <row r="11" ht="20.25" customHeight="1" spans="1:7">
      <c r="A11" s="165" t="s">
        <v>90</v>
      </c>
      <c r="B11" s="165" t="str">
        <f>"        "&amp;"党委办公厅（室）及相关机构事务"</f>
        <v>        党委办公厅（室）及相关机构事务</v>
      </c>
      <c r="C11" s="66">
        <v>41412246.86</v>
      </c>
      <c r="D11" s="162">
        <v>33382246.86</v>
      </c>
      <c r="E11" s="66">
        <v>21970350.98</v>
      </c>
      <c r="F11" s="66">
        <v>11411895.88</v>
      </c>
      <c r="G11" s="66">
        <v>8030000</v>
      </c>
    </row>
    <row r="12" ht="20.25" customHeight="1" spans="1:7">
      <c r="A12" s="170" t="s">
        <v>91</v>
      </c>
      <c r="B12" s="170" t="str">
        <f>"        "&amp;"行政运行"</f>
        <v>        行政运行</v>
      </c>
      <c r="C12" s="66">
        <v>26134300.66</v>
      </c>
      <c r="D12" s="162">
        <v>26134300.66</v>
      </c>
      <c r="E12" s="66">
        <v>15802443.14</v>
      </c>
      <c r="F12" s="66">
        <v>10331857.52</v>
      </c>
      <c r="G12" s="66"/>
    </row>
    <row r="13" ht="20.25" customHeight="1" spans="1:7">
      <c r="A13" s="170" t="s">
        <v>92</v>
      </c>
      <c r="B13" s="170" t="str">
        <f>"        "&amp;"一般行政管理事务"</f>
        <v>        一般行政管理事务</v>
      </c>
      <c r="C13" s="66">
        <v>6253100</v>
      </c>
      <c r="D13" s="162"/>
      <c r="E13" s="66"/>
      <c r="F13" s="66"/>
      <c r="G13" s="66">
        <v>6253100</v>
      </c>
    </row>
    <row r="14" ht="20.25" customHeight="1" spans="1:7">
      <c r="A14" s="170" t="s">
        <v>93</v>
      </c>
      <c r="B14" s="170" t="str">
        <f>"        "&amp;"专项业务"</f>
        <v>        专项业务</v>
      </c>
      <c r="C14" s="66">
        <v>1696900</v>
      </c>
      <c r="D14" s="162"/>
      <c r="E14" s="66"/>
      <c r="F14" s="66"/>
      <c r="G14" s="66">
        <v>1696900</v>
      </c>
    </row>
    <row r="15" ht="20.25" customHeight="1" spans="1:7">
      <c r="A15" s="170" t="s">
        <v>94</v>
      </c>
      <c r="B15" s="170" t="str">
        <f>"        "&amp;"事业运行"</f>
        <v>        事业运行</v>
      </c>
      <c r="C15" s="66">
        <v>7247946.2</v>
      </c>
      <c r="D15" s="162">
        <v>7247946.2</v>
      </c>
      <c r="E15" s="66">
        <v>6167907.84</v>
      </c>
      <c r="F15" s="66">
        <v>1080038.36</v>
      </c>
      <c r="G15" s="66"/>
    </row>
    <row r="16" ht="20.25" customHeight="1" spans="1:7">
      <c r="A16" s="170" t="s">
        <v>95</v>
      </c>
      <c r="B16" s="170" t="str">
        <f>"        "&amp;"其他党委办公厅（室）及相关机构事务支出"</f>
        <v>        其他党委办公厅（室）及相关机构事务支出</v>
      </c>
      <c r="C16" s="66">
        <v>80000</v>
      </c>
      <c r="D16" s="162"/>
      <c r="E16" s="66"/>
      <c r="F16" s="66"/>
      <c r="G16" s="66">
        <v>80000</v>
      </c>
    </row>
    <row r="17" ht="20.25" customHeight="1" spans="1:7">
      <c r="A17" s="165" t="s">
        <v>96</v>
      </c>
      <c r="B17" s="165" t="str">
        <f t="shared" ref="B17:B18" si="0">"        "&amp;"其他一般公共服务支出"</f>
        <v>        其他一般公共服务支出</v>
      </c>
      <c r="C17" s="66">
        <v>270000</v>
      </c>
      <c r="D17" s="162"/>
      <c r="E17" s="66"/>
      <c r="F17" s="66"/>
      <c r="G17" s="66">
        <v>270000</v>
      </c>
    </row>
    <row r="18" ht="20.25" customHeight="1" spans="1:7">
      <c r="A18" s="170" t="s">
        <v>97</v>
      </c>
      <c r="B18" s="170" t="str">
        <f t="shared" si="0"/>
        <v>        其他一般公共服务支出</v>
      </c>
      <c r="C18" s="66">
        <v>270000</v>
      </c>
      <c r="D18" s="162"/>
      <c r="E18" s="66"/>
      <c r="F18" s="66"/>
      <c r="G18" s="66">
        <v>270000</v>
      </c>
    </row>
    <row r="19" ht="20.25" customHeight="1" spans="1:7">
      <c r="A19" s="158" t="s">
        <v>98</v>
      </c>
      <c r="B19" s="158" t="str">
        <f>"        "&amp;"社会保障和就业支出"</f>
        <v>        社会保障和就业支出</v>
      </c>
      <c r="C19" s="66">
        <v>6449508.16</v>
      </c>
      <c r="D19" s="162">
        <v>6419988.16</v>
      </c>
      <c r="E19" s="66">
        <v>6369588.16</v>
      </c>
      <c r="F19" s="66">
        <v>50400</v>
      </c>
      <c r="G19" s="66">
        <v>29520</v>
      </c>
    </row>
    <row r="20" ht="20.25" customHeight="1" spans="1:7">
      <c r="A20" s="165" t="s">
        <v>99</v>
      </c>
      <c r="B20" s="165" t="str">
        <f>"        "&amp;"行政事业单位养老支出"</f>
        <v>        行政事业单位养老支出</v>
      </c>
      <c r="C20" s="66">
        <v>6419988.16</v>
      </c>
      <c r="D20" s="162">
        <v>6419988.16</v>
      </c>
      <c r="E20" s="66">
        <v>6369588.16</v>
      </c>
      <c r="F20" s="66">
        <v>50400</v>
      </c>
      <c r="G20" s="66"/>
    </row>
    <row r="21" ht="20.25" customHeight="1" spans="1:7">
      <c r="A21" s="170" t="s">
        <v>100</v>
      </c>
      <c r="B21" s="170" t="str">
        <f>"        "&amp;"行政单位离退休"</f>
        <v>        行政单位离退休</v>
      </c>
      <c r="C21" s="66">
        <v>2671200</v>
      </c>
      <c r="D21" s="162">
        <v>2671200</v>
      </c>
      <c r="E21" s="66">
        <v>2620800</v>
      </c>
      <c r="F21" s="66">
        <v>50400</v>
      </c>
      <c r="G21" s="66"/>
    </row>
    <row r="22" ht="20.25" customHeight="1" spans="1:7">
      <c r="A22" s="170" t="s">
        <v>101</v>
      </c>
      <c r="B22" s="170" t="str">
        <f>"        "&amp;"机关事业单位基本养老保险缴费支出"</f>
        <v>        机关事业单位基本养老保险缴费支出</v>
      </c>
      <c r="C22" s="66">
        <v>2948788.16</v>
      </c>
      <c r="D22" s="162">
        <v>2948788.16</v>
      </c>
      <c r="E22" s="66">
        <v>2948788.16</v>
      </c>
      <c r="F22" s="66"/>
      <c r="G22" s="66"/>
    </row>
    <row r="23" ht="20.25" customHeight="1" spans="1:7">
      <c r="A23" s="170" t="s">
        <v>102</v>
      </c>
      <c r="B23" s="170" t="str">
        <f>"        "&amp;"机关事业单位职业年金缴费支出"</f>
        <v>        机关事业单位职业年金缴费支出</v>
      </c>
      <c r="C23" s="66">
        <v>800000</v>
      </c>
      <c r="D23" s="162">
        <v>800000</v>
      </c>
      <c r="E23" s="66">
        <v>800000</v>
      </c>
      <c r="F23" s="66"/>
      <c r="G23" s="66"/>
    </row>
    <row r="24" ht="20.25" customHeight="1" spans="1:7">
      <c r="A24" s="165" t="s">
        <v>103</v>
      </c>
      <c r="B24" s="165" t="str">
        <f>"        "&amp;"抚恤"</f>
        <v>        抚恤</v>
      </c>
      <c r="C24" s="66">
        <v>29520</v>
      </c>
      <c r="D24" s="162"/>
      <c r="E24" s="66"/>
      <c r="F24" s="66"/>
      <c r="G24" s="66">
        <v>29520</v>
      </c>
    </row>
    <row r="25" ht="20.25" customHeight="1" spans="1:7">
      <c r="A25" s="170" t="s">
        <v>104</v>
      </c>
      <c r="B25" s="170" t="str">
        <f>"        "&amp;"死亡抚恤"</f>
        <v>        死亡抚恤</v>
      </c>
      <c r="C25" s="66">
        <v>29520</v>
      </c>
      <c r="D25" s="162"/>
      <c r="E25" s="66"/>
      <c r="F25" s="66"/>
      <c r="G25" s="66">
        <v>29520</v>
      </c>
    </row>
    <row r="26" ht="20.25" customHeight="1" spans="1:7">
      <c r="A26" s="158" t="s">
        <v>105</v>
      </c>
      <c r="B26" s="158" t="str">
        <f>"        "&amp;"卫生健康支出"</f>
        <v>        卫生健康支出</v>
      </c>
      <c r="C26" s="66">
        <v>2842501.06</v>
      </c>
      <c r="D26" s="162">
        <v>2842501.06</v>
      </c>
      <c r="E26" s="66">
        <v>2842501.06</v>
      </c>
      <c r="F26" s="66"/>
      <c r="G26" s="66"/>
    </row>
    <row r="27" ht="20.25" customHeight="1" spans="1:7">
      <c r="A27" s="165" t="s">
        <v>106</v>
      </c>
      <c r="B27" s="165" t="str">
        <f>"        "&amp;"行政事业单位医疗"</f>
        <v>        行政事业单位医疗</v>
      </c>
      <c r="C27" s="66">
        <v>2842501.06</v>
      </c>
      <c r="D27" s="162">
        <v>2842501.06</v>
      </c>
      <c r="E27" s="66">
        <v>2842501.06</v>
      </c>
      <c r="F27" s="66"/>
      <c r="G27" s="66"/>
    </row>
    <row r="28" ht="20.25" customHeight="1" spans="1:7">
      <c r="A28" s="170" t="s">
        <v>107</v>
      </c>
      <c r="B28" s="170" t="str">
        <f>"        "&amp;"行政单位医疗"</f>
        <v>        行政单位医疗</v>
      </c>
      <c r="C28" s="66">
        <v>1136316.29</v>
      </c>
      <c r="D28" s="162">
        <v>1136316.29</v>
      </c>
      <c r="E28" s="66">
        <v>1136316.29</v>
      </c>
      <c r="F28" s="66"/>
      <c r="G28" s="66"/>
    </row>
    <row r="29" ht="20.25" customHeight="1" spans="1:7">
      <c r="A29" s="170" t="s">
        <v>108</v>
      </c>
      <c r="B29" s="170" t="str">
        <f>"        "&amp;"事业单位医疗"</f>
        <v>        事业单位医疗</v>
      </c>
      <c r="C29" s="66">
        <v>433367.58</v>
      </c>
      <c r="D29" s="162">
        <v>433367.58</v>
      </c>
      <c r="E29" s="66">
        <v>433367.58</v>
      </c>
      <c r="F29" s="66"/>
      <c r="G29" s="66"/>
    </row>
    <row r="30" ht="20.25" customHeight="1" spans="1:7">
      <c r="A30" s="170" t="s">
        <v>109</v>
      </c>
      <c r="B30" s="170" t="str">
        <f>"        "&amp;"公务员医疗补助"</f>
        <v>        公务员医疗补助</v>
      </c>
      <c r="C30" s="66">
        <v>1113662.5</v>
      </c>
      <c r="D30" s="162">
        <v>1113662.5</v>
      </c>
      <c r="E30" s="66">
        <v>1113662.5</v>
      </c>
      <c r="F30" s="66"/>
      <c r="G30" s="66"/>
    </row>
    <row r="31" ht="20.25" customHeight="1" spans="1:7">
      <c r="A31" s="170" t="s">
        <v>110</v>
      </c>
      <c r="B31" s="170" t="str">
        <f>"        "&amp;"其他行政事业单位医疗支出"</f>
        <v>        其他行政事业单位医疗支出</v>
      </c>
      <c r="C31" s="66">
        <v>159154.69</v>
      </c>
      <c r="D31" s="162">
        <v>159154.69</v>
      </c>
      <c r="E31" s="66">
        <v>159154.69</v>
      </c>
      <c r="F31" s="66"/>
      <c r="G31" s="66"/>
    </row>
    <row r="32" ht="20.25" customHeight="1" spans="1:7">
      <c r="A32" s="158" t="s">
        <v>111</v>
      </c>
      <c r="B32" s="158" t="str">
        <f>"        "&amp;"住房保障支出"</f>
        <v>        住房保障支出</v>
      </c>
      <c r="C32" s="66">
        <v>3013188</v>
      </c>
      <c r="D32" s="162">
        <v>3013188</v>
      </c>
      <c r="E32" s="66">
        <v>3013188</v>
      </c>
      <c r="F32" s="66"/>
      <c r="G32" s="66"/>
    </row>
    <row r="33" ht="20.25" customHeight="1" spans="1:7">
      <c r="A33" s="165" t="s">
        <v>112</v>
      </c>
      <c r="B33" s="165" t="str">
        <f>"        "&amp;"住房改革支出"</f>
        <v>        住房改革支出</v>
      </c>
      <c r="C33" s="66">
        <v>3013188</v>
      </c>
      <c r="D33" s="162">
        <v>3013188</v>
      </c>
      <c r="E33" s="66">
        <v>3013188</v>
      </c>
      <c r="F33" s="66"/>
      <c r="G33" s="66"/>
    </row>
    <row r="34" ht="20.25" customHeight="1" spans="1:7">
      <c r="A34" s="170" t="s">
        <v>113</v>
      </c>
      <c r="B34" s="170" t="str">
        <f>"        "&amp;"住房公积金"</f>
        <v>        住房公积金</v>
      </c>
      <c r="C34" s="66">
        <v>2802468</v>
      </c>
      <c r="D34" s="162">
        <v>2802468</v>
      </c>
      <c r="E34" s="66">
        <v>2802468</v>
      </c>
      <c r="F34" s="66"/>
      <c r="G34" s="66"/>
    </row>
    <row r="35" ht="20.25" customHeight="1" spans="1:7">
      <c r="A35" s="170" t="s">
        <v>114</v>
      </c>
      <c r="B35" s="170" t="str">
        <f>"        "&amp;"购房补贴"</f>
        <v>        购房补贴</v>
      </c>
      <c r="C35" s="66">
        <v>210720</v>
      </c>
      <c r="D35" s="162">
        <v>210720</v>
      </c>
      <c r="E35" s="66">
        <v>210720</v>
      </c>
      <c r="F35" s="66"/>
      <c r="G35" s="66"/>
    </row>
    <row r="36" ht="20.25" customHeight="1" spans="1:7">
      <c r="A36" s="160" t="s">
        <v>30</v>
      </c>
      <c r="B36" s="158"/>
      <c r="C36" s="162">
        <v>57985548.52</v>
      </c>
      <c r="D36" s="162">
        <v>49656028.52</v>
      </c>
      <c r="E36" s="162">
        <v>36114828.17</v>
      </c>
      <c r="F36" s="162">
        <v>13541200.35</v>
      </c>
      <c r="G36" s="162">
        <v>8329520</v>
      </c>
    </row>
  </sheetData>
  <mergeCells count="8">
    <mergeCell ref="A2:G2"/>
    <mergeCell ref="A3:G3"/>
    <mergeCell ref="A4:F4"/>
    <mergeCell ref="A5:B5"/>
    <mergeCell ref="D5:F5"/>
    <mergeCell ref="A36:B36"/>
    <mergeCell ref="C5:C6"/>
    <mergeCell ref="G5:G6"/>
  </mergeCells>
  <printOptions horizontalCentered="1"/>
  <pageMargins left="0" right="0" top="1" bottom="1" header="0.5" footer="0.5"/>
  <pageSetup paperSize="9" scale="60"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8"/>
  <sheetViews>
    <sheetView showZeros="0" workbookViewId="0">
      <pane ySplit="1" topLeftCell="A2" activePane="bottomLeft" state="frozen"/>
      <selection/>
      <selection pane="bottomLeft" activeCell="A2" sqref="A2:F2"/>
    </sheetView>
  </sheetViews>
  <sheetFormatPr defaultColWidth="8.85" defaultRowHeight="15" customHeight="1" outlineLevelRow="7" outlineLevelCol="5"/>
  <cols>
    <col min="1" max="6" width="25.1333333333333" customWidth="1"/>
  </cols>
  <sheetData>
    <row r="1" s="154" customFormat="1" customHeight="1" spans="1:6">
      <c r="A1" s="155"/>
      <c r="B1" s="155"/>
      <c r="C1" s="155"/>
      <c r="D1" s="155"/>
      <c r="E1" s="155"/>
      <c r="F1" s="155"/>
    </row>
    <row r="2" customHeight="1" spans="1:6">
      <c r="A2" s="156" t="s">
        <v>130</v>
      </c>
      <c r="B2" s="156"/>
      <c r="C2" s="156"/>
      <c r="D2" s="156"/>
      <c r="E2" s="156"/>
      <c r="F2" s="156"/>
    </row>
    <row r="3" ht="28.5" customHeight="1" spans="1:6">
      <c r="A3" s="157" t="s">
        <v>131</v>
      </c>
      <c r="B3" s="157"/>
      <c r="C3" s="157"/>
      <c r="D3" s="157"/>
      <c r="E3" s="157"/>
      <c r="F3" s="157"/>
    </row>
    <row r="4" ht="20.25" customHeight="1" spans="1:6">
      <c r="A4" s="158" t="str">
        <f>"单位名称："&amp;"中国共产党玉溪市委员会办公室"</f>
        <v>单位名称：中国共产党玉溪市委员会办公室</v>
      </c>
      <c r="B4" s="158"/>
      <c r="C4" s="158"/>
      <c r="D4" s="158"/>
      <c r="E4" s="158"/>
      <c r="F4" s="166" t="s">
        <v>2</v>
      </c>
    </row>
    <row r="5" ht="20.25" customHeight="1" spans="1:6">
      <c r="A5" s="159" t="s">
        <v>132</v>
      </c>
      <c r="B5" s="159" t="s">
        <v>133</v>
      </c>
      <c r="C5" s="159" t="s">
        <v>134</v>
      </c>
      <c r="D5" s="159"/>
      <c r="E5" s="159"/>
      <c r="F5" s="159"/>
    </row>
    <row r="6" ht="35.25" customHeight="1" spans="1:6">
      <c r="A6" s="159"/>
      <c r="B6" s="159"/>
      <c r="C6" s="159" t="s">
        <v>32</v>
      </c>
      <c r="D6" s="159" t="s">
        <v>135</v>
      </c>
      <c r="E6" s="159" t="s">
        <v>136</v>
      </c>
      <c r="F6" s="159" t="s">
        <v>137</v>
      </c>
    </row>
    <row r="7" ht="20.25" customHeight="1" spans="1:6">
      <c r="A7" s="167" t="s">
        <v>44</v>
      </c>
      <c r="B7" s="167">
        <v>2</v>
      </c>
      <c r="C7" s="167">
        <v>3</v>
      </c>
      <c r="D7" s="167">
        <v>4</v>
      </c>
      <c r="E7" s="167">
        <v>5</v>
      </c>
      <c r="F7" s="167">
        <v>6</v>
      </c>
    </row>
    <row r="8" ht="20.25" customHeight="1" spans="1:6">
      <c r="A8" s="66">
        <v>673600</v>
      </c>
      <c r="B8" s="66"/>
      <c r="C8" s="66">
        <v>569000</v>
      </c>
      <c r="D8" s="66"/>
      <c r="E8" s="162">
        <v>569000</v>
      </c>
      <c r="F8" s="66">
        <v>104600</v>
      </c>
    </row>
  </sheetData>
  <mergeCells count="6">
    <mergeCell ref="A2:F2"/>
    <mergeCell ref="A3:F3"/>
    <mergeCell ref="A4:E4"/>
    <mergeCell ref="C5:E5"/>
    <mergeCell ref="A5:A6"/>
    <mergeCell ref="B5:B6"/>
  </mergeCells>
  <pageMargins left="0.75" right="0.75" top="1" bottom="1" header="0.5" footer="0.5"/>
  <pageSetup paperSize="9" scale="88"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22"/>
  <sheetViews>
    <sheetView showZeros="0" workbookViewId="0">
      <pane ySplit="1" topLeftCell="A201" activePane="bottomLeft" state="frozen"/>
      <selection/>
      <selection pane="bottomLeft" activeCell="A1" sqref="A$1:A$1048576"/>
    </sheetView>
  </sheetViews>
  <sheetFormatPr defaultColWidth="8.85" defaultRowHeight="15" customHeight="1"/>
  <cols>
    <col min="1" max="1" width="31.875" customWidth="1"/>
    <col min="2" max="2" width="18.375" customWidth="1"/>
    <col min="3" max="3" width="18.25" customWidth="1"/>
    <col min="4" max="4" width="11.1333333333333" customWidth="1"/>
    <col min="5" max="5" width="16.375" customWidth="1"/>
    <col min="6" max="6" width="11.1333333333333" customWidth="1"/>
    <col min="7" max="7" width="14.875" customWidth="1"/>
    <col min="8" max="9" width="14.125" customWidth="1"/>
    <col min="10" max="10" width="12.125" customWidth="1"/>
    <col min="11" max="11" width="7.75" customWidth="1"/>
    <col min="12" max="12" width="12.125" customWidth="1"/>
    <col min="13" max="22" width="5.75" customWidth="1"/>
    <col min="23" max="23" width="7.25" customWidth="1"/>
  </cols>
  <sheetData>
    <row r="1" s="154" customFormat="1" customHeight="1" spans="1:23">
      <c r="A1" s="155"/>
      <c r="B1" s="155"/>
      <c r="C1" s="155"/>
      <c r="D1" s="155"/>
      <c r="E1" s="155"/>
      <c r="F1" s="155"/>
      <c r="G1" s="155"/>
      <c r="H1" s="155"/>
      <c r="I1" s="155"/>
      <c r="J1" s="155"/>
      <c r="K1" s="155"/>
      <c r="L1" s="155"/>
      <c r="M1" s="155"/>
      <c r="N1" s="155"/>
      <c r="O1" s="155"/>
      <c r="P1" s="155"/>
      <c r="Q1" s="155"/>
      <c r="R1" s="155"/>
      <c r="S1" s="155"/>
      <c r="T1" s="155"/>
      <c r="U1" s="155"/>
      <c r="V1" s="155"/>
      <c r="W1" s="155"/>
    </row>
    <row r="2" customHeight="1" spans="1:23">
      <c r="A2" s="156" t="s">
        <v>138</v>
      </c>
      <c r="B2" s="156"/>
      <c r="C2" s="156"/>
      <c r="D2" s="156"/>
      <c r="E2" s="156"/>
      <c r="F2" s="156"/>
      <c r="G2" s="156"/>
      <c r="H2" s="156"/>
      <c r="I2" s="156"/>
      <c r="J2" s="156"/>
      <c r="K2" s="156"/>
      <c r="L2" s="156"/>
      <c r="M2" s="156"/>
      <c r="N2" s="156"/>
      <c r="O2" s="156"/>
      <c r="P2" s="156"/>
      <c r="Q2" s="156"/>
      <c r="R2" s="156"/>
      <c r="S2" s="156"/>
      <c r="T2" s="156"/>
      <c r="U2" s="156"/>
      <c r="V2" s="156"/>
      <c r="W2" s="156"/>
    </row>
    <row r="3" ht="28.5" customHeight="1" spans="1:23">
      <c r="A3" s="157" t="s">
        <v>139</v>
      </c>
      <c r="B3" s="157"/>
      <c r="C3" s="157" t="s">
        <v>140</v>
      </c>
      <c r="D3" s="157"/>
      <c r="E3" s="157"/>
      <c r="F3" s="157"/>
      <c r="G3" s="157"/>
      <c r="H3" s="157"/>
      <c r="I3" s="157"/>
      <c r="J3" s="157"/>
      <c r="K3" s="157"/>
      <c r="L3" s="157"/>
      <c r="M3" s="157"/>
      <c r="N3" s="157"/>
      <c r="O3" s="157"/>
      <c r="P3" s="157"/>
      <c r="Q3" s="157"/>
      <c r="R3" s="157"/>
      <c r="S3" s="157"/>
      <c r="T3" s="157"/>
      <c r="U3" s="157"/>
      <c r="V3" s="157"/>
      <c r="W3" s="157"/>
    </row>
    <row r="4" ht="19.5" customHeight="1" spans="1:23">
      <c r="A4" s="158" t="str">
        <f>"单位名称："&amp;"中国共产党玉溪市委员会办公室"</f>
        <v>单位名称：中国共产党玉溪市委员会办公室</v>
      </c>
      <c r="B4" s="158"/>
      <c r="C4" s="158"/>
      <c r="D4" s="158"/>
      <c r="E4" s="158"/>
      <c r="F4" s="158"/>
      <c r="G4" s="158"/>
      <c r="H4" s="158"/>
      <c r="I4" s="158"/>
      <c r="J4" s="158"/>
      <c r="K4" s="158"/>
      <c r="L4" s="158"/>
      <c r="M4" s="158"/>
      <c r="N4" s="158"/>
      <c r="O4" s="158"/>
      <c r="P4" s="158"/>
      <c r="Q4" s="158"/>
      <c r="R4" s="166"/>
      <c r="S4" s="166"/>
      <c r="T4" s="166"/>
      <c r="U4" s="166"/>
      <c r="V4" s="166"/>
      <c r="W4" s="166" t="s">
        <v>2</v>
      </c>
    </row>
    <row r="5" ht="19.5" customHeight="1" spans="1:23">
      <c r="A5" s="159" t="s">
        <v>141</v>
      </c>
      <c r="B5" s="159" t="s">
        <v>142</v>
      </c>
      <c r="C5" s="159" t="s">
        <v>143</v>
      </c>
      <c r="D5" s="159" t="s">
        <v>144</v>
      </c>
      <c r="E5" s="159" t="s">
        <v>145</v>
      </c>
      <c r="F5" s="159" t="s">
        <v>146</v>
      </c>
      <c r="G5" s="159" t="s">
        <v>147</v>
      </c>
      <c r="H5" s="159" t="s">
        <v>148</v>
      </c>
      <c r="I5" s="159"/>
      <c r="J5" s="159"/>
      <c r="K5" s="159"/>
      <c r="L5" s="159"/>
      <c r="M5" s="159"/>
      <c r="N5" s="159"/>
      <c r="O5" s="159"/>
      <c r="P5" s="159"/>
      <c r="Q5" s="159"/>
      <c r="R5" s="159"/>
      <c r="S5" s="159"/>
      <c r="T5" s="159"/>
      <c r="U5" s="159"/>
      <c r="V5" s="159"/>
      <c r="W5" s="159"/>
    </row>
    <row r="6" ht="19.5" customHeight="1" spans="1:23">
      <c r="A6" s="159"/>
      <c r="B6" s="159"/>
      <c r="C6" s="159"/>
      <c r="D6" s="159"/>
      <c r="E6" s="159"/>
      <c r="F6" s="159"/>
      <c r="G6" s="159"/>
      <c r="H6" s="159" t="s">
        <v>30</v>
      </c>
      <c r="I6" s="159" t="s">
        <v>33</v>
      </c>
      <c r="J6" s="159"/>
      <c r="K6" s="159"/>
      <c r="L6" s="159"/>
      <c r="M6" s="159"/>
      <c r="N6" s="159" t="s">
        <v>149</v>
      </c>
      <c r="O6" s="159"/>
      <c r="P6" s="159"/>
      <c r="Q6" s="159" t="s">
        <v>36</v>
      </c>
      <c r="R6" s="159" t="s">
        <v>79</v>
      </c>
      <c r="S6" s="159"/>
      <c r="T6" s="159"/>
      <c r="U6" s="159"/>
      <c r="V6" s="159"/>
      <c r="W6" s="159"/>
    </row>
    <row r="7" ht="41.25" customHeight="1" spans="1:23">
      <c r="A7" s="159"/>
      <c r="B7" s="159"/>
      <c r="C7" s="159"/>
      <c r="D7" s="159"/>
      <c r="E7" s="159"/>
      <c r="F7" s="159"/>
      <c r="G7" s="159"/>
      <c r="H7" s="159"/>
      <c r="I7" s="159" t="s">
        <v>150</v>
      </c>
      <c r="J7" s="159" t="s">
        <v>151</v>
      </c>
      <c r="K7" s="159" t="s">
        <v>152</v>
      </c>
      <c r="L7" s="159" t="s">
        <v>153</v>
      </c>
      <c r="M7" s="159" t="s">
        <v>154</v>
      </c>
      <c r="N7" s="159" t="s">
        <v>33</v>
      </c>
      <c r="O7" s="159" t="s">
        <v>34</v>
      </c>
      <c r="P7" s="159" t="s">
        <v>35</v>
      </c>
      <c r="Q7" s="159"/>
      <c r="R7" s="159" t="s">
        <v>32</v>
      </c>
      <c r="S7" s="159" t="s">
        <v>39</v>
      </c>
      <c r="T7" s="159" t="s">
        <v>155</v>
      </c>
      <c r="U7" s="159" t="s">
        <v>41</v>
      </c>
      <c r="V7" s="159" t="s">
        <v>42</v>
      </c>
      <c r="W7" s="159" t="s">
        <v>43</v>
      </c>
    </row>
    <row r="8" ht="20.25" customHeight="1" spans="1:23">
      <c r="A8" s="160" t="s">
        <v>44</v>
      </c>
      <c r="B8" s="160" t="s">
        <v>45</v>
      </c>
      <c r="C8" s="160" t="s">
        <v>46</v>
      </c>
      <c r="D8" s="160" t="s">
        <v>47</v>
      </c>
      <c r="E8" s="160" t="s">
        <v>48</v>
      </c>
      <c r="F8" s="160" t="s">
        <v>49</v>
      </c>
      <c r="G8" s="160" t="s">
        <v>50</v>
      </c>
      <c r="H8" s="160" t="s">
        <v>51</v>
      </c>
      <c r="I8" s="160" t="s">
        <v>52</v>
      </c>
      <c r="J8" s="160" t="s">
        <v>53</v>
      </c>
      <c r="K8" s="160" t="s">
        <v>54</v>
      </c>
      <c r="L8" s="160" t="s">
        <v>55</v>
      </c>
      <c r="M8" s="160" t="s">
        <v>56</v>
      </c>
      <c r="N8" s="160" t="s">
        <v>57</v>
      </c>
      <c r="O8" s="160" t="s">
        <v>58</v>
      </c>
      <c r="P8" s="160" t="s">
        <v>59</v>
      </c>
      <c r="Q8" s="160" t="s">
        <v>60</v>
      </c>
      <c r="R8" s="160" t="s">
        <v>61</v>
      </c>
      <c r="S8" s="160" t="s">
        <v>62</v>
      </c>
      <c r="T8" s="160" t="s">
        <v>156</v>
      </c>
      <c r="U8" s="160" t="s">
        <v>157</v>
      </c>
      <c r="V8" s="160" t="s">
        <v>158</v>
      </c>
      <c r="W8" s="160" t="s">
        <v>159</v>
      </c>
    </row>
    <row r="9" ht="20.25" customHeight="1" spans="1:23">
      <c r="A9" s="161" t="s">
        <v>64</v>
      </c>
      <c r="C9" s="158"/>
      <c r="D9" s="158"/>
      <c r="E9" s="158"/>
      <c r="G9" s="158"/>
      <c r="H9" s="162">
        <v>49656028.52</v>
      </c>
      <c r="I9" s="66">
        <v>49656028.52</v>
      </c>
      <c r="J9" s="66">
        <v>16495464.82</v>
      </c>
      <c r="K9" s="66"/>
      <c r="L9" s="66">
        <v>33160563.7</v>
      </c>
      <c r="M9" s="66"/>
      <c r="N9" s="66"/>
      <c r="O9" s="66"/>
      <c r="P9" s="66"/>
      <c r="Q9" s="66"/>
      <c r="R9" s="66"/>
      <c r="S9" s="66"/>
      <c r="T9" s="66"/>
      <c r="U9" s="66"/>
      <c r="V9" s="66"/>
      <c r="W9" s="66"/>
    </row>
    <row r="10" ht="20.25" customHeight="1" spans="1:23">
      <c r="A10" s="163" t="s">
        <v>64</v>
      </c>
      <c r="B10" s="164"/>
      <c r="C10" s="158"/>
      <c r="D10" s="158"/>
      <c r="E10" s="158"/>
      <c r="F10" s="158"/>
      <c r="G10" s="158"/>
      <c r="H10" s="162">
        <v>30353479.91</v>
      </c>
      <c r="I10" s="66">
        <v>30353479.91</v>
      </c>
      <c r="J10" s="66">
        <v>9216824.95</v>
      </c>
      <c r="K10" s="66"/>
      <c r="L10" s="66">
        <v>21136654.96</v>
      </c>
      <c r="M10" s="66"/>
      <c r="N10" s="66"/>
      <c r="O10" s="66"/>
      <c r="P10" s="66"/>
      <c r="Q10" s="66"/>
      <c r="R10" s="66"/>
      <c r="S10" s="66"/>
      <c r="T10" s="66"/>
      <c r="U10" s="66"/>
      <c r="V10" s="66"/>
      <c r="W10" s="66"/>
    </row>
    <row r="11" ht="20.25" customHeight="1" spans="1:23">
      <c r="A11" s="158" t="str">
        <f t="shared" ref="A11:A63" si="0">"       "&amp;"中国共产党玉溪市委员会办公室"</f>
        <v>       中国共产党玉溪市委员会办公室</v>
      </c>
      <c r="B11" s="158" t="s">
        <v>160</v>
      </c>
      <c r="C11" s="158" t="s">
        <v>161</v>
      </c>
      <c r="D11" s="158" t="s">
        <v>91</v>
      </c>
      <c r="E11" s="158" t="s">
        <v>162</v>
      </c>
      <c r="F11" s="158" t="s">
        <v>163</v>
      </c>
      <c r="G11" s="158" t="s">
        <v>164</v>
      </c>
      <c r="H11" s="162">
        <v>397200</v>
      </c>
      <c r="I11" s="66">
        <v>397200</v>
      </c>
      <c r="J11" s="66">
        <v>67438.25</v>
      </c>
      <c r="K11" s="158"/>
      <c r="L11" s="66">
        <v>329761.75</v>
      </c>
      <c r="M11" s="158"/>
      <c r="N11" s="66"/>
      <c r="O11" s="66"/>
      <c r="P11" s="158"/>
      <c r="Q11" s="66"/>
      <c r="R11" s="66"/>
      <c r="S11" s="66"/>
      <c r="T11" s="66"/>
      <c r="U11" s="66"/>
      <c r="V11" s="66"/>
      <c r="W11" s="66"/>
    </row>
    <row r="12" ht="20.25" customHeight="1" spans="1:23">
      <c r="A12" s="158" t="str">
        <f t="shared" si="0"/>
        <v>       中国共产党玉溪市委员会办公室</v>
      </c>
      <c r="B12" s="158" t="s">
        <v>160</v>
      </c>
      <c r="C12" s="158" t="s">
        <v>161</v>
      </c>
      <c r="D12" s="158" t="s">
        <v>91</v>
      </c>
      <c r="E12" s="158" t="s">
        <v>162</v>
      </c>
      <c r="F12" s="158" t="s">
        <v>165</v>
      </c>
      <c r="G12" s="158" t="s">
        <v>166</v>
      </c>
      <c r="H12" s="162">
        <v>66000</v>
      </c>
      <c r="I12" s="66">
        <v>66000</v>
      </c>
      <c r="J12" s="66">
        <v>16500</v>
      </c>
      <c r="K12" s="158"/>
      <c r="L12" s="66">
        <v>49500</v>
      </c>
      <c r="M12" s="158"/>
      <c r="N12" s="66"/>
      <c r="O12" s="66"/>
      <c r="P12" s="158"/>
      <c r="Q12" s="66"/>
      <c r="R12" s="66"/>
      <c r="S12" s="66"/>
      <c r="T12" s="66"/>
      <c r="U12" s="66"/>
      <c r="V12" s="66"/>
      <c r="W12" s="66"/>
    </row>
    <row r="13" ht="20.25" customHeight="1" spans="1:23">
      <c r="A13" s="158" t="str">
        <f t="shared" si="0"/>
        <v>       中国共产党玉溪市委员会办公室</v>
      </c>
      <c r="B13" s="158" t="s">
        <v>160</v>
      </c>
      <c r="C13" s="158" t="s">
        <v>161</v>
      </c>
      <c r="D13" s="158" t="s">
        <v>91</v>
      </c>
      <c r="E13" s="158" t="s">
        <v>162</v>
      </c>
      <c r="F13" s="158" t="s">
        <v>167</v>
      </c>
      <c r="G13" s="158" t="s">
        <v>168</v>
      </c>
      <c r="H13" s="162">
        <v>103000</v>
      </c>
      <c r="I13" s="66">
        <v>103000</v>
      </c>
      <c r="J13" s="66">
        <v>25750</v>
      </c>
      <c r="K13" s="158"/>
      <c r="L13" s="66">
        <v>77250</v>
      </c>
      <c r="M13" s="158"/>
      <c r="N13" s="66"/>
      <c r="O13" s="66"/>
      <c r="P13" s="158"/>
      <c r="Q13" s="66"/>
      <c r="R13" s="66"/>
      <c r="S13" s="66"/>
      <c r="T13" s="66"/>
      <c r="U13" s="66"/>
      <c r="V13" s="66"/>
      <c r="W13" s="66"/>
    </row>
    <row r="14" ht="20.25" customHeight="1" spans="1:23">
      <c r="A14" s="158" t="str">
        <f t="shared" si="0"/>
        <v>       中国共产党玉溪市委员会办公室</v>
      </c>
      <c r="B14" s="158" t="s">
        <v>160</v>
      </c>
      <c r="C14" s="158" t="s">
        <v>161</v>
      </c>
      <c r="D14" s="158" t="s">
        <v>91</v>
      </c>
      <c r="E14" s="158" t="s">
        <v>162</v>
      </c>
      <c r="F14" s="158" t="s">
        <v>169</v>
      </c>
      <c r="G14" s="158" t="s">
        <v>170</v>
      </c>
      <c r="H14" s="162">
        <v>60000</v>
      </c>
      <c r="I14" s="66">
        <v>60000</v>
      </c>
      <c r="J14" s="66">
        <v>15000</v>
      </c>
      <c r="K14" s="158"/>
      <c r="L14" s="66">
        <v>45000</v>
      </c>
      <c r="M14" s="158"/>
      <c r="N14" s="66"/>
      <c r="O14" s="66"/>
      <c r="P14" s="158"/>
      <c r="Q14" s="66"/>
      <c r="R14" s="66"/>
      <c r="S14" s="66"/>
      <c r="T14" s="66"/>
      <c r="U14" s="66"/>
      <c r="V14" s="66"/>
      <c r="W14" s="66"/>
    </row>
    <row r="15" ht="20.25" customHeight="1" spans="1:23">
      <c r="A15" s="158" t="str">
        <f t="shared" si="0"/>
        <v>       中国共产党玉溪市委员会办公室</v>
      </c>
      <c r="B15" s="158" t="s">
        <v>160</v>
      </c>
      <c r="C15" s="158" t="s">
        <v>161</v>
      </c>
      <c r="D15" s="158" t="s">
        <v>91</v>
      </c>
      <c r="E15" s="158" t="s">
        <v>162</v>
      </c>
      <c r="F15" s="158" t="s">
        <v>171</v>
      </c>
      <c r="G15" s="158" t="s">
        <v>172</v>
      </c>
      <c r="H15" s="162">
        <v>500000</v>
      </c>
      <c r="I15" s="66">
        <v>500000</v>
      </c>
      <c r="J15" s="66">
        <v>125000</v>
      </c>
      <c r="K15" s="158"/>
      <c r="L15" s="66">
        <v>375000</v>
      </c>
      <c r="M15" s="158"/>
      <c r="N15" s="66"/>
      <c r="O15" s="66"/>
      <c r="P15" s="158"/>
      <c r="Q15" s="66"/>
      <c r="R15" s="66"/>
      <c r="S15" s="66"/>
      <c r="T15" s="66"/>
      <c r="U15" s="66"/>
      <c r="V15" s="66"/>
      <c r="W15" s="66"/>
    </row>
    <row r="16" ht="20.25" customHeight="1" spans="1:23">
      <c r="A16" s="158" t="str">
        <f t="shared" si="0"/>
        <v>       中国共产党玉溪市委员会办公室</v>
      </c>
      <c r="B16" s="158" t="s">
        <v>160</v>
      </c>
      <c r="C16" s="158" t="s">
        <v>161</v>
      </c>
      <c r="D16" s="158" t="s">
        <v>91</v>
      </c>
      <c r="E16" s="158" t="s">
        <v>162</v>
      </c>
      <c r="F16" s="158" t="s">
        <v>173</v>
      </c>
      <c r="G16" s="158" t="s">
        <v>174</v>
      </c>
      <c r="H16" s="162">
        <v>20000</v>
      </c>
      <c r="I16" s="66">
        <v>20000</v>
      </c>
      <c r="J16" s="66">
        <v>5000</v>
      </c>
      <c r="K16" s="158"/>
      <c r="L16" s="66">
        <v>15000</v>
      </c>
      <c r="M16" s="158"/>
      <c r="N16" s="66"/>
      <c r="O16" s="66"/>
      <c r="P16" s="158"/>
      <c r="Q16" s="66"/>
      <c r="R16" s="66"/>
      <c r="S16" s="66"/>
      <c r="T16" s="66"/>
      <c r="U16" s="66"/>
      <c r="V16" s="66"/>
      <c r="W16" s="66"/>
    </row>
    <row r="17" ht="20.25" customHeight="1" spans="1:23">
      <c r="A17" s="158" t="str">
        <f t="shared" si="0"/>
        <v>       中国共产党玉溪市委员会办公室</v>
      </c>
      <c r="B17" s="158" t="s">
        <v>160</v>
      </c>
      <c r="C17" s="158" t="s">
        <v>161</v>
      </c>
      <c r="D17" s="158" t="s">
        <v>91</v>
      </c>
      <c r="E17" s="158" t="s">
        <v>162</v>
      </c>
      <c r="F17" s="158" t="s">
        <v>175</v>
      </c>
      <c r="G17" s="158" t="s">
        <v>176</v>
      </c>
      <c r="H17" s="162">
        <v>67000</v>
      </c>
      <c r="I17" s="66">
        <v>67000</v>
      </c>
      <c r="J17" s="66">
        <v>16750</v>
      </c>
      <c r="K17" s="158"/>
      <c r="L17" s="66">
        <v>50250</v>
      </c>
      <c r="M17" s="158"/>
      <c r="N17" s="66"/>
      <c r="O17" s="66"/>
      <c r="P17" s="158"/>
      <c r="Q17" s="66"/>
      <c r="R17" s="66"/>
      <c r="S17" s="66"/>
      <c r="T17" s="66"/>
      <c r="U17" s="66"/>
      <c r="V17" s="66"/>
      <c r="W17" s="66"/>
    </row>
    <row r="18" ht="20.25" customHeight="1" spans="1:23">
      <c r="A18" s="158" t="str">
        <f t="shared" si="0"/>
        <v>       中国共产党玉溪市委员会办公室</v>
      </c>
      <c r="B18" s="158" t="s">
        <v>160</v>
      </c>
      <c r="C18" s="158" t="s">
        <v>161</v>
      </c>
      <c r="D18" s="158" t="s">
        <v>91</v>
      </c>
      <c r="E18" s="158" t="s">
        <v>162</v>
      </c>
      <c r="F18" s="158" t="s">
        <v>177</v>
      </c>
      <c r="G18" s="158" t="s">
        <v>178</v>
      </c>
      <c r="H18" s="162">
        <v>69000</v>
      </c>
      <c r="I18" s="66">
        <v>69000</v>
      </c>
      <c r="J18" s="66">
        <v>17250</v>
      </c>
      <c r="K18" s="158"/>
      <c r="L18" s="66">
        <v>51750</v>
      </c>
      <c r="M18" s="158"/>
      <c r="N18" s="66"/>
      <c r="O18" s="66"/>
      <c r="P18" s="158"/>
      <c r="Q18" s="66"/>
      <c r="R18" s="66"/>
      <c r="S18" s="66"/>
      <c r="T18" s="66"/>
      <c r="U18" s="66"/>
      <c r="V18" s="66"/>
      <c r="W18" s="66"/>
    </row>
    <row r="19" ht="20.25" customHeight="1" spans="1:23">
      <c r="A19" s="158" t="str">
        <f t="shared" si="0"/>
        <v>       中国共产党玉溪市委员会办公室</v>
      </c>
      <c r="B19" s="158" t="s">
        <v>160</v>
      </c>
      <c r="C19" s="158" t="s">
        <v>161</v>
      </c>
      <c r="D19" s="158" t="s">
        <v>91</v>
      </c>
      <c r="E19" s="158" t="s">
        <v>162</v>
      </c>
      <c r="F19" s="158" t="s">
        <v>179</v>
      </c>
      <c r="G19" s="158" t="s">
        <v>180</v>
      </c>
      <c r="H19" s="162">
        <v>3000</v>
      </c>
      <c r="I19" s="66">
        <v>3000</v>
      </c>
      <c r="J19" s="66">
        <v>750</v>
      </c>
      <c r="K19" s="158"/>
      <c r="L19" s="66">
        <v>2250</v>
      </c>
      <c r="M19" s="158"/>
      <c r="N19" s="66"/>
      <c r="O19" s="66"/>
      <c r="P19" s="158"/>
      <c r="Q19" s="66"/>
      <c r="R19" s="66"/>
      <c r="S19" s="66"/>
      <c r="T19" s="66"/>
      <c r="U19" s="66"/>
      <c r="V19" s="66"/>
      <c r="W19" s="66"/>
    </row>
    <row r="20" ht="20.25" customHeight="1" spans="1:23">
      <c r="A20" s="158" t="str">
        <f t="shared" si="0"/>
        <v>       中国共产党玉溪市委员会办公室</v>
      </c>
      <c r="B20" s="158" t="s">
        <v>160</v>
      </c>
      <c r="C20" s="158" t="s">
        <v>161</v>
      </c>
      <c r="D20" s="158" t="s">
        <v>94</v>
      </c>
      <c r="E20" s="158" t="s">
        <v>181</v>
      </c>
      <c r="F20" s="158" t="s">
        <v>163</v>
      </c>
      <c r="G20" s="158" t="s">
        <v>164</v>
      </c>
      <c r="H20" s="162">
        <v>369600</v>
      </c>
      <c r="I20" s="66">
        <v>369600</v>
      </c>
      <c r="J20" s="66">
        <v>92400</v>
      </c>
      <c r="K20" s="158"/>
      <c r="L20" s="66">
        <v>277200</v>
      </c>
      <c r="M20" s="158"/>
      <c r="N20" s="66"/>
      <c r="O20" s="66"/>
      <c r="P20" s="158"/>
      <c r="Q20" s="66"/>
      <c r="R20" s="66"/>
      <c r="S20" s="66"/>
      <c r="T20" s="66"/>
      <c r="U20" s="66"/>
      <c r="V20" s="66"/>
      <c r="W20" s="66"/>
    </row>
    <row r="21" ht="20.25" customHeight="1" spans="1:23">
      <c r="A21" s="158" t="str">
        <f t="shared" si="0"/>
        <v>       中国共产党玉溪市委员会办公室</v>
      </c>
      <c r="B21" s="158" t="s">
        <v>160</v>
      </c>
      <c r="C21" s="158" t="s">
        <v>161</v>
      </c>
      <c r="D21" s="158" t="s">
        <v>94</v>
      </c>
      <c r="E21" s="158" t="s">
        <v>181</v>
      </c>
      <c r="F21" s="158" t="s">
        <v>175</v>
      </c>
      <c r="G21" s="158" t="s">
        <v>176</v>
      </c>
      <c r="H21" s="162">
        <v>21000</v>
      </c>
      <c r="I21" s="66">
        <v>21000</v>
      </c>
      <c r="J21" s="66">
        <v>5250</v>
      </c>
      <c r="K21" s="158"/>
      <c r="L21" s="66">
        <v>15750</v>
      </c>
      <c r="M21" s="158"/>
      <c r="N21" s="66"/>
      <c r="O21" s="66"/>
      <c r="P21" s="158"/>
      <c r="Q21" s="66"/>
      <c r="R21" s="66"/>
      <c r="S21" s="66"/>
      <c r="T21" s="66"/>
      <c r="U21" s="66"/>
      <c r="V21" s="66"/>
      <c r="W21" s="66"/>
    </row>
    <row r="22" ht="20.25" customHeight="1" spans="1:23">
      <c r="A22" s="158" t="str">
        <f t="shared" si="0"/>
        <v>       中国共产党玉溪市委员会办公室</v>
      </c>
      <c r="B22" s="158" t="s">
        <v>160</v>
      </c>
      <c r="C22" s="158" t="s">
        <v>161</v>
      </c>
      <c r="D22" s="158" t="s">
        <v>100</v>
      </c>
      <c r="E22" s="158" t="s">
        <v>182</v>
      </c>
      <c r="F22" s="158" t="s">
        <v>183</v>
      </c>
      <c r="G22" s="158" t="s">
        <v>184</v>
      </c>
      <c r="H22" s="162">
        <v>28200</v>
      </c>
      <c r="I22" s="66">
        <v>28200</v>
      </c>
      <c r="J22" s="66">
        <v>28200</v>
      </c>
      <c r="K22" s="158"/>
      <c r="L22" s="66"/>
      <c r="M22" s="158"/>
      <c r="N22" s="66"/>
      <c r="O22" s="66"/>
      <c r="P22" s="158"/>
      <c r="Q22" s="66"/>
      <c r="R22" s="66"/>
      <c r="S22" s="66"/>
      <c r="T22" s="66"/>
      <c r="U22" s="66"/>
      <c r="V22" s="66"/>
      <c r="W22" s="66"/>
    </row>
    <row r="23" ht="20.25" customHeight="1" spans="1:23">
      <c r="A23" s="158" t="str">
        <f t="shared" si="0"/>
        <v>       中国共产党玉溪市委员会办公室</v>
      </c>
      <c r="B23" s="158" t="s">
        <v>185</v>
      </c>
      <c r="C23" s="158" t="s">
        <v>186</v>
      </c>
      <c r="D23" s="158" t="s">
        <v>91</v>
      </c>
      <c r="E23" s="158" t="s">
        <v>162</v>
      </c>
      <c r="F23" s="158" t="s">
        <v>187</v>
      </c>
      <c r="G23" s="158" t="s">
        <v>188</v>
      </c>
      <c r="H23" s="162">
        <v>3176292</v>
      </c>
      <c r="I23" s="66">
        <v>3176292</v>
      </c>
      <c r="J23" s="66">
        <v>1389627.75</v>
      </c>
      <c r="K23" s="158"/>
      <c r="L23" s="66">
        <v>1786664.25</v>
      </c>
      <c r="M23" s="158"/>
      <c r="N23" s="66"/>
      <c r="O23" s="66"/>
      <c r="P23" s="158"/>
      <c r="Q23" s="66"/>
      <c r="R23" s="66"/>
      <c r="S23" s="66"/>
      <c r="T23" s="66"/>
      <c r="U23" s="66"/>
      <c r="V23" s="66"/>
      <c r="W23" s="66"/>
    </row>
    <row r="24" ht="20.25" customHeight="1" spans="1:23">
      <c r="A24" s="158" t="str">
        <f t="shared" si="0"/>
        <v>       中国共产党玉溪市委员会办公室</v>
      </c>
      <c r="B24" s="158" t="s">
        <v>185</v>
      </c>
      <c r="C24" s="158" t="s">
        <v>186</v>
      </c>
      <c r="D24" s="158" t="s">
        <v>91</v>
      </c>
      <c r="E24" s="158" t="s">
        <v>162</v>
      </c>
      <c r="F24" s="158" t="s">
        <v>189</v>
      </c>
      <c r="G24" s="158" t="s">
        <v>190</v>
      </c>
      <c r="H24" s="162">
        <v>4200180</v>
      </c>
      <c r="I24" s="66">
        <v>4200180</v>
      </c>
      <c r="J24" s="66">
        <v>1837578.75</v>
      </c>
      <c r="K24" s="158"/>
      <c r="L24" s="66">
        <v>2362601.25</v>
      </c>
      <c r="M24" s="158"/>
      <c r="N24" s="66"/>
      <c r="O24" s="66"/>
      <c r="P24" s="158"/>
      <c r="Q24" s="66"/>
      <c r="R24" s="66"/>
      <c r="S24" s="66"/>
      <c r="T24" s="66"/>
      <c r="U24" s="66"/>
      <c r="V24" s="66"/>
      <c r="W24" s="66"/>
    </row>
    <row r="25" ht="20.25" customHeight="1" spans="1:23">
      <c r="A25" s="158" t="str">
        <f t="shared" si="0"/>
        <v>       中国共产党玉溪市委员会办公室</v>
      </c>
      <c r="B25" s="158" t="s">
        <v>185</v>
      </c>
      <c r="C25" s="158" t="s">
        <v>186</v>
      </c>
      <c r="D25" s="158" t="s">
        <v>114</v>
      </c>
      <c r="E25" s="158" t="s">
        <v>191</v>
      </c>
      <c r="F25" s="158" t="s">
        <v>189</v>
      </c>
      <c r="G25" s="158" t="s">
        <v>190</v>
      </c>
      <c r="H25" s="162">
        <v>94056</v>
      </c>
      <c r="I25" s="66">
        <v>94056</v>
      </c>
      <c r="J25" s="66"/>
      <c r="K25" s="158"/>
      <c r="L25" s="66">
        <v>94056</v>
      </c>
      <c r="M25" s="158"/>
      <c r="N25" s="66"/>
      <c r="O25" s="66"/>
      <c r="P25" s="158"/>
      <c r="Q25" s="66"/>
      <c r="R25" s="66"/>
      <c r="S25" s="66"/>
      <c r="T25" s="66"/>
      <c r="U25" s="66"/>
      <c r="V25" s="66"/>
      <c r="W25" s="66"/>
    </row>
    <row r="26" ht="20.25" customHeight="1" spans="1:23">
      <c r="A26" s="158" t="str">
        <f t="shared" si="0"/>
        <v>       中国共产党玉溪市委员会办公室</v>
      </c>
      <c r="B26" s="158" t="s">
        <v>192</v>
      </c>
      <c r="C26" s="158" t="s">
        <v>193</v>
      </c>
      <c r="D26" s="158" t="s">
        <v>94</v>
      </c>
      <c r="E26" s="158" t="s">
        <v>181</v>
      </c>
      <c r="F26" s="158" t="s">
        <v>187</v>
      </c>
      <c r="G26" s="158" t="s">
        <v>188</v>
      </c>
      <c r="H26" s="162">
        <v>728748</v>
      </c>
      <c r="I26" s="66">
        <v>728748</v>
      </c>
      <c r="J26" s="66">
        <v>318827.25</v>
      </c>
      <c r="K26" s="158"/>
      <c r="L26" s="66">
        <v>409920.75</v>
      </c>
      <c r="M26" s="158"/>
      <c r="N26" s="66"/>
      <c r="O26" s="66"/>
      <c r="P26" s="158"/>
      <c r="Q26" s="66"/>
      <c r="R26" s="66"/>
      <c r="S26" s="66"/>
      <c r="T26" s="66"/>
      <c r="U26" s="66"/>
      <c r="V26" s="66"/>
      <c r="W26" s="66"/>
    </row>
    <row r="27" ht="20.25" customHeight="1" spans="1:23">
      <c r="A27" s="158" t="str">
        <f t="shared" si="0"/>
        <v>       中国共产党玉溪市委员会办公室</v>
      </c>
      <c r="B27" s="158" t="s">
        <v>192</v>
      </c>
      <c r="C27" s="158" t="s">
        <v>193</v>
      </c>
      <c r="D27" s="158" t="s">
        <v>94</v>
      </c>
      <c r="E27" s="158" t="s">
        <v>181</v>
      </c>
      <c r="F27" s="158" t="s">
        <v>189</v>
      </c>
      <c r="G27" s="158" t="s">
        <v>190</v>
      </c>
      <c r="H27" s="162">
        <v>156</v>
      </c>
      <c r="I27" s="66">
        <v>156</v>
      </c>
      <c r="J27" s="66">
        <v>68.25</v>
      </c>
      <c r="K27" s="158"/>
      <c r="L27" s="66">
        <v>87.75</v>
      </c>
      <c r="M27" s="158"/>
      <c r="N27" s="66"/>
      <c r="O27" s="66"/>
      <c r="P27" s="158"/>
      <c r="Q27" s="66"/>
      <c r="R27" s="66"/>
      <c r="S27" s="66"/>
      <c r="T27" s="66"/>
      <c r="U27" s="66"/>
      <c r="V27" s="66"/>
      <c r="W27" s="66"/>
    </row>
    <row r="28" ht="20.25" customHeight="1" spans="1:23">
      <c r="A28" s="158" t="str">
        <f t="shared" si="0"/>
        <v>       中国共产党玉溪市委员会办公室</v>
      </c>
      <c r="B28" s="158" t="s">
        <v>192</v>
      </c>
      <c r="C28" s="158" t="s">
        <v>193</v>
      </c>
      <c r="D28" s="158" t="s">
        <v>94</v>
      </c>
      <c r="E28" s="158" t="s">
        <v>181</v>
      </c>
      <c r="F28" s="158" t="s">
        <v>194</v>
      </c>
      <c r="G28" s="158" t="s">
        <v>195</v>
      </c>
      <c r="H28" s="162">
        <v>327720</v>
      </c>
      <c r="I28" s="66">
        <v>327720</v>
      </c>
      <c r="J28" s="66">
        <v>143377.5</v>
      </c>
      <c r="K28" s="158"/>
      <c r="L28" s="66">
        <v>184342.5</v>
      </c>
      <c r="M28" s="158"/>
      <c r="N28" s="66"/>
      <c r="O28" s="66"/>
      <c r="P28" s="158"/>
      <c r="Q28" s="66"/>
      <c r="R28" s="66"/>
      <c r="S28" s="66"/>
      <c r="T28" s="66"/>
      <c r="U28" s="66"/>
      <c r="V28" s="66"/>
      <c r="W28" s="66"/>
    </row>
    <row r="29" ht="20.25" customHeight="1" spans="1:23">
      <c r="A29" s="158" t="str">
        <f t="shared" si="0"/>
        <v>       中国共产党玉溪市委员会办公室</v>
      </c>
      <c r="B29" s="158" t="s">
        <v>192</v>
      </c>
      <c r="C29" s="158" t="s">
        <v>193</v>
      </c>
      <c r="D29" s="158" t="s">
        <v>114</v>
      </c>
      <c r="E29" s="158" t="s">
        <v>191</v>
      </c>
      <c r="F29" s="158" t="s">
        <v>189</v>
      </c>
      <c r="G29" s="158" t="s">
        <v>190</v>
      </c>
      <c r="H29" s="162">
        <v>29472</v>
      </c>
      <c r="I29" s="66">
        <v>29472</v>
      </c>
      <c r="J29" s="66"/>
      <c r="K29" s="158"/>
      <c r="L29" s="66">
        <v>29472</v>
      </c>
      <c r="M29" s="158"/>
      <c r="N29" s="66"/>
      <c r="O29" s="66"/>
      <c r="P29" s="158"/>
      <c r="Q29" s="66"/>
      <c r="R29" s="66"/>
      <c r="S29" s="66"/>
      <c r="T29" s="66"/>
      <c r="U29" s="66"/>
      <c r="V29" s="66"/>
      <c r="W29" s="66"/>
    </row>
    <row r="30" ht="20.25" customHeight="1" spans="1:23">
      <c r="A30" s="158" t="str">
        <f t="shared" si="0"/>
        <v>       中国共产党玉溪市委员会办公室</v>
      </c>
      <c r="B30" s="158" t="s">
        <v>196</v>
      </c>
      <c r="C30" s="158" t="s">
        <v>197</v>
      </c>
      <c r="D30" s="158" t="s">
        <v>91</v>
      </c>
      <c r="E30" s="158" t="s">
        <v>162</v>
      </c>
      <c r="F30" s="158" t="s">
        <v>198</v>
      </c>
      <c r="G30" s="158" t="s">
        <v>199</v>
      </c>
      <c r="H30" s="162">
        <v>7557.14</v>
      </c>
      <c r="I30" s="66">
        <v>7557.14</v>
      </c>
      <c r="J30" s="66">
        <v>1889.29</v>
      </c>
      <c r="K30" s="158"/>
      <c r="L30" s="66">
        <v>5667.85</v>
      </c>
      <c r="M30" s="158"/>
      <c r="N30" s="66"/>
      <c r="O30" s="66"/>
      <c r="P30" s="158"/>
      <c r="Q30" s="66"/>
      <c r="R30" s="66"/>
      <c r="S30" s="66"/>
      <c r="T30" s="66"/>
      <c r="U30" s="66"/>
      <c r="V30" s="66"/>
      <c r="W30" s="66"/>
    </row>
    <row r="31" ht="20.25" customHeight="1" spans="1:23">
      <c r="A31" s="158" t="str">
        <f t="shared" si="0"/>
        <v>       中国共产党玉溪市委员会办公室</v>
      </c>
      <c r="B31" s="158" t="s">
        <v>196</v>
      </c>
      <c r="C31" s="158" t="s">
        <v>197</v>
      </c>
      <c r="D31" s="158" t="s">
        <v>94</v>
      </c>
      <c r="E31" s="158" t="s">
        <v>181</v>
      </c>
      <c r="F31" s="158" t="s">
        <v>198</v>
      </c>
      <c r="G31" s="158" t="s">
        <v>199</v>
      </c>
      <c r="H31" s="162">
        <v>12436.77</v>
      </c>
      <c r="I31" s="66">
        <v>12436.77</v>
      </c>
      <c r="J31" s="66">
        <v>3109.19</v>
      </c>
      <c r="K31" s="158"/>
      <c r="L31" s="66">
        <v>9327.58</v>
      </c>
      <c r="M31" s="158"/>
      <c r="N31" s="66"/>
      <c r="O31" s="66"/>
      <c r="P31" s="158"/>
      <c r="Q31" s="66"/>
      <c r="R31" s="66"/>
      <c r="S31" s="66"/>
      <c r="T31" s="66"/>
      <c r="U31" s="66"/>
      <c r="V31" s="66"/>
      <c r="W31" s="66"/>
    </row>
    <row r="32" ht="20.25" customHeight="1" spans="1:23">
      <c r="A32" s="158" t="str">
        <f t="shared" si="0"/>
        <v>       中国共产党玉溪市委员会办公室</v>
      </c>
      <c r="B32" s="158" t="s">
        <v>196</v>
      </c>
      <c r="C32" s="158" t="s">
        <v>197</v>
      </c>
      <c r="D32" s="158" t="s">
        <v>101</v>
      </c>
      <c r="E32" s="158" t="s">
        <v>200</v>
      </c>
      <c r="F32" s="158" t="s">
        <v>201</v>
      </c>
      <c r="G32" s="158" t="s">
        <v>202</v>
      </c>
      <c r="H32" s="162">
        <v>1744202.08</v>
      </c>
      <c r="I32" s="66">
        <v>1744202.08</v>
      </c>
      <c r="J32" s="66">
        <v>436050.52</v>
      </c>
      <c r="K32" s="158"/>
      <c r="L32" s="66">
        <v>1308151.56</v>
      </c>
      <c r="M32" s="158"/>
      <c r="N32" s="66"/>
      <c r="O32" s="66"/>
      <c r="P32" s="158"/>
      <c r="Q32" s="66"/>
      <c r="R32" s="66"/>
      <c r="S32" s="66"/>
      <c r="T32" s="66"/>
      <c r="U32" s="66"/>
      <c r="V32" s="66"/>
      <c r="W32" s="66"/>
    </row>
    <row r="33" ht="20.25" customHeight="1" spans="1:23">
      <c r="A33" s="158" t="str">
        <f t="shared" si="0"/>
        <v>       中国共产党玉溪市委员会办公室</v>
      </c>
      <c r="B33" s="158" t="s">
        <v>196</v>
      </c>
      <c r="C33" s="158" t="s">
        <v>197</v>
      </c>
      <c r="D33" s="158" t="s">
        <v>107</v>
      </c>
      <c r="E33" s="158" t="s">
        <v>203</v>
      </c>
      <c r="F33" s="158" t="s">
        <v>204</v>
      </c>
      <c r="G33" s="158" t="s">
        <v>205</v>
      </c>
      <c r="H33" s="162">
        <v>762380.81</v>
      </c>
      <c r="I33" s="66">
        <v>762380.81</v>
      </c>
      <c r="J33" s="66">
        <v>190595.2</v>
      </c>
      <c r="K33" s="158"/>
      <c r="L33" s="66">
        <v>571785.61</v>
      </c>
      <c r="M33" s="158"/>
      <c r="N33" s="66"/>
      <c r="O33" s="66"/>
      <c r="P33" s="158"/>
      <c r="Q33" s="66"/>
      <c r="R33" s="66"/>
      <c r="S33" s="66"/>
      <c r="T33" s="66"/>
      <c r="U33" s="66"/>
      <c r="V33" s="66"/>
      <c r="W33" s="66"/>
    </row>
    <row r="34" ht="20.25" customHeight="1" spans="1:23">
      <c r="A34" s="158" t="str">
        <f t="shared" si="0"/>
        <v>       中国共产党玉溪市委员会办公室</v>
      </c>
      <c r="B34" s="158" t="s">
        <v>196</v>
      </c>
      <c r="C34" s="158" t="s">
        <v>197</v>
      </c>
      <c r="D34" s="158" t="s">
        <v>108</v>
      </c>
      <c r="E34" s="158" t="s">
        <v>206</v>
      </c>
      <c r="F34" s="158" t="s">
        <v>204</v>
      </c>
      <c r="G34" s="158" t="s">
        <v>205</v>
      </c>
      <c r="H34" s="162">
        <v>142424.02</v>
      </c>
      <c r="I34" s="66">
        <v>142424.02</v>
      </c>
      <c r="J34" s="66">
        <v>35606.01</v>
      </c>
      <c r="K34" s="158"/>
      <c r="L34" s="66">
        <v>106818.01</v>
      </c>
      <c r="M34" s="158"/>
      <c r="N34" s="66"/>
      <c r="O34" s="66"/>
      <c r="P34" s="158"/>
      <c r="Q34" s="66"/>
      <c r="R34" s="66"/>
      <c r="S34" s="66"/>
      <c r="T34" s="66"/>
      <c r="U34" s="66"/>
      <c r="V34" s="66"/>
      <c r="W34" s="66"/>
    </row>
    <row r="35" ht="20.25" customHeight="1" spans="1:23">
      <c r="A35" s="158" t="str">
        <f t="shared" si="0"/>
        <v>       中国共产党玉溪市委员会办公室</v>
      </c>
      <c r="B35" s="158" t="s">
        <v>196</v>
      </c>
      <c r="C35" s="158" t="s">
        <v>197</v>
      </c>
      <c r="D35" s="158" t="s">
        <v>109</v>
      </c>
      <c r="E35" s="158" t="s">
        <v>207</v>
      </c>
      <c r="F35" s="158" t="s">
        <v>208</v>
      </c>
      <c r="G35" s="158" t="s">
        <v>209</v>
      </c>
      <c r="H35" s="162">
        <v>637034.75</v>
      </c>
      <c r="I35" s="66">
        <v>637034.75</v>
      </c>
      <c r="J35" s="66">
        <v>159258.69</v>
      </c>
      <c r="K35" s="158"/>
      <c r="L35" s="66">
        <v>477776.06</v>
      </c>
      <c r="M35" s="158"/>
      <c r="N35" s="66"/>
      <c r="O35" s="66"/>
      <c r="P35" s="158"/>
      <c r="Q35" s="66"/>
      <c r="R35" s="66"/>
      <c r="S35" s="66"/>
      <c r="T35" s="66"/>
      <c r="U35" s="66"/>
      <c r="V35" s="66"/>
      <c r="W35" s="66"/>
    </row>
    <row r="36" ht="20.25" customHeight="1" spans="1:23">
      <c r="A36" s="158" t="str">
        <f t="shared" si="0"/>
        <v>       中国共产党玉溪市委员会办公室</v>
      </c>
      <c r="B36" s="158" t="s">
        <v>196</v>
      </c>
      <c r="C36" s="158" t="s">
        <v>197</v>
      </c>
      <c r="D36" s="158" t="s">
        <v>110</v>
      </c>
      <c r="E36" s="158" t="s">
        <v>210</v>
      </c>
      <c r="F36" s="158" t="s">
        <v>198</v>
      </c>
      <c r="G36" s="158" t="s">
        <v>199</v>
      </c>
      <c r="H36" s="162">
        <v>91135.18</v>
      </c>
      <c r="I36" s="66">
        <v>91135.18</v>
      </c>
      <c r="J36" s="66">
        <v>57613.8</v>
      </c>
      <c r="K36" s="158"/>
      <c r="L36" s="66">
        <v>33521.38</v>
      </c>
      <c r="M36" s="158"/>
      <c r="N36" s="66"/>
      <c r="O36" s="66"/>
      <c r="P36" s="158"/>
      <c r="Q36" s="66"/>
      <c r="R36" s="66"/>
      <c r="S36" s="66"/>
      <c r="T36" s="66"/>
      <c r="U36" s="66"/>
      <c r="V36" s="66"/>
      <c r="W36" s="66"/>
    </row>
    <row r="37" ht="20.25" customHeight="1" spans="1:23">
      <c r="A37" s="158" t="str">
        <f t="shared" si="0"/>
        <v>       中国共产党玉溪市委员会办公室</v>
      </c>
      <c r="B37" s="158" t="s">
        <v>211</v>
      </c>
      <c r="C37" s="158" t="s">
        <v>212</v>
      </c>
      <c r="D37" s="158" t="s">
        <v>113</v>
      </c>
      <c r="E37" s="158" t="s">
        <v>212</v>
      </c>
      <c r="F37" s="158" t="s">
        <v>213</v>
      </c>
      <c r="G37" s="158" t="s">
        <v>212</v>
      </c>
      <c r="H37" s="162">
        <v>1608444</v>
      </c>
      <c r="I37" s="66">
        <v>1608444</v>
      </c>
      <c r="J37" s="66">
        <v>402111</v>
      </c>
      <c r="K37" s="158"/>
      <c r="L37" s="66">
        <v>1206333</v>
      </c>
      <c r="M37" s="158"/>
      <c r="N37" s="66"/>
      <c r="O37" s="66"/>
      <c r="P37" s="158"/>
      <c r="Q37" s="66"/>
      <c r="R37" s="66"/>
      <c r="S37" s="66"/>
      <c r="T37" s="66"/>
      <c r="U37" s="66"/>
      <c r="V37" s="66"/>
      <c r="W37" s="66"/>
    </row>
    <row r="38" ht="20.25" customHeight="1" spans="1:23">
      <c r="A38" s="158" t="str">
        <f t="shared" si="0"/>
        <v>       中国共产党玉溪市委员会办公室</v>
      </c>
      <c r="B38" s="158" t="s">
        <v>214</v>
      </c>
      <c r="C38" s="158" t="s">
        <v>215</v>
      </c>
      <c r="D38" s="158" t="s">
        <v>100</v>
      </c>
      <c r="E38" s="158" t="s">
        <v>182</v>
      </c>
      <c r="F38" s="158" t="s">
        <v>216</v>
      </c>
      <c r="G38" s="158" t="s">
        <v>217</v>
      </c>
      <c r="H38" s="162">
        <v>1466400</v>
      </c>
      <c r="I38" s="66">
        <v>1466400</v>
      </c>
      <c r="J38" s="66">
        <v>1466400</v>
      </c>
      <c r="K38" s="158"/>
      <c r="L38" s="66"/>
      <c r="M38" s="158"/>
      <c r="N38" s="66"/>
      <c r="O38" s="66"/>
      <c r="P38" s="158"/>
      <c r="Q38" s="66"/>
      <c r="R38" s="66"/>
      <c r="S38" s="66"/>
      <c r="T38" s="66"/>
      <c r="U38" s="66"/>
      <c r="V38" s="66"/>
      <c r="W38" s="66"/>
    </row>
    <row r="39" ht="20.25" customHeight="1" spans="1:23">
      <c r="A39" s="158" t="str">
        <f t="shared" si="0"/>
        <v>       中国共产党玉溪市委员会办公室</v>
      </c>
      <c r="B39" s="158" t="s">
        <v>218</v>
      </c>
      <c r="C39" s="158" t="s">
        <v>219</v>
      </c>
      <c r="D39" s="158" t="s">
        <v>91</v>
      </c>
      <c r="E39" s="158" t="s">
        <v>162</v>
      </c>
      <c r="F39" s="158" t="s">
        <v>220</v>
      </c>
      <c r="G39" s="158" t="s">
        <v>221</v>
      </c>
      <c r="H39" s="162">
        <v>2333828</v>
      </c>
      <c r="I39" s="66">
        <v>2333828</v>
      </c>
      <c r="J39" s="66">
        <v>675748.5</v>
      </c>
      <c r="K39" s="158"/>
      <c r="L39" s="66">
        <v>1658079.5</v>
      </c>
      <c r="M39" s="158"/>
      <c r="N39" s="66"/>
      <c r="O39" s="66"/>
      <c r="P39" s="158"/>
      <c r="Q39" s="66"/>
      <c r="R39" s="66"/>
      <c r="S39" s="66"/>
      <c r="T39" s="66"/>
      <c r="U39" s="66"/>
      <c r="V39" s="66"/>
      <c r="W39" s="66"/>
    </row>
    <row r="40" ht="20.25" customHeight="1" spans="1:23">
      <c r="A40" s="158" t="str">
        <f t="shared" si="0"/>
        <v>       中国共产党玉溪市委员会办公室</v>
      </c>
      <c r="B40" s="158" t="s">
        <v>222</v>
      </c>
      <c r="C40" s="158" t="s">
        <v>223</v>
      </c>
      <c r="D40" s="158" t="s">
        <v>91</v>
      </c>
      <c r="E40" s="158" t="s">
        <v>162</v>
      </c>
      <c r="F40" s="158" t="s">
        <v>224</v>
      </c>
      <c r="G40" s="158" t="s">
        <v>225</v>
      </c>
      <c r="H40" s="162">
        <v>154000</v>
      </c>
      <c r="I40" s="66">
        <v>154000</v>
      </c>
      <c r="J40" s="66"/>
      <c r="K40" s="158"/>
      <c r="L40" s="66">
        <v>154000</v>
      </c>
      <c r="M40" s="158"/>
      <c r="N40" s="66"/>
      <c r="O40" s="66"/>
      <c r="P40" s="158"/>
      <c r="Q40" s="66"/>
      <c r="R40" s="66"/>
      <c r="S40" s="66"/>
      <c r="T40" s="66"/>
      <c r="U40" s="66"/>
      <c r="V40" s="66"/>
      <c r="W40" s="66"/>
    </row>
    <row r="41" ht="20.25" customHeight="1" spans="1:23">
      <c r="A41" s="158" t="str">
        <f t="shared" si="0"/>
        <v>       中国共产党玉溪市委员会办公室</v>
      </c>
      <c r="B41" s="158" t="s">
        <v>226</v>
      </c>
      <c r="C41" s="158" t="s">
        <v>227</v>
      </c>
      <c r="D41" s="158" t="s">
        <v>91</v>
      </c>
      <c r="E41" s="158" t="s">
        <v>162</v>
      </c>
      <c r="F41" s="158" t="s">
        <v>177</v>
      </c>
      <c r="G41" s="158" t="s">
        <v>178</v>
      </c>
      <c r="H41" s="162">
        <v>690000</v>
      </c>
      <c r="I41" s="66">
        <v>690000</v>
      </c>
      <c r="J41" s="66">
        <v>301875</v>
      </c>
      <c r="K41" s="158"/>
      <c r="L41" s="66">
        <v>388125</v>
      </c>
      <c r="M41" s="158"/>
      <c r="N41" s="66"/>
      <c r="O41" s="66"/>
      <c r="P41" s="158"/>
      <c r="Q41" s="66"/>
      <c r="R41" s="66"/>
      <c r="S41" s="66"/>
      <c r="T41" s="66"/>
      <c r="U41" s="66"/>
      <c r="V41" s="66"/>
      <c r="W41" s="66"/>
    </row>
    <row r="42" ht="20.25" customHeight="1" spans="1:23">
      <c r="A42" s="158" t="str">
        <f t="shared" si="0"/>
        <v>       中国共产党玉溪市委员会办公室</v>
      </c>
      <c r="B42" s="158" t="s">
        <v>228</v>
      </c>
      <c r="C42" s="158" t="s">
        <v>229</v>
      </c>
      <c r="D42" s="158" t="s">
        <v>91</v>
      </c>
      <c r="E42" s="158" t="s">
        <v>162</v>
      </c>
      <c r="F42" s="158" t="s">
        <v>230</v>
      </c>
      <c r="G42" s="158" t="s">
        <v>229</v>
      </c>
      <c r="H42" s="162">
        <v>149410.56</v>
      </c>
      <c r="I42" s="66">
        <v>149410.56</v>
      </c>
      <c r="J42" s="66"/>
      <c r="K42" s="158"/>
      <c r="L42" s="66">
        <v>149410.56</v>
      </c>
      <c r="M42" s="158"/>
      <c r="N42" s="66"/>
      <c r="O42" s="66"/>
      <c r="P42" s="158"/>
      <c r="Q42" s="66"/>
      <c r="R42" s="66"/>
      <c r="S42" s="66"/>
      <c r="T42" s="66"/>
      <c r="U42" s="66"/>
      <c r="V42" s="66"/>
      <c r="W42" s="66"/>
    </row>
    <row r="43" ht="20.25" customHeight="1" spans="1:23">
      <c r="A43" s="158" t="str">
        <f t="shared" si="0"/>
        <v>       中国共产党玉溪市委员会办公室</v>
      </c>
      <c r="B43" s="158" t="s">
        <v>228</v>
      </c>
      <c r="C43" s="158" t="s">
        <v>229</v>
      </c>
      <c r="D43" s="158" t="s">
        <v>94</v>
      </c>
      <c r="E43" s="158" t="s">
        <v>181</v>
      </c>
      <c r="F43" s="158" t="s">
        <v>230</v>
      </c>
      <c r="G43" s="158" t="s">
        <v>229</v>
      </c>
      <c r="H43" s="162">
        <v>34911.6</v>
      </c>
      <c r="I43" s="66">
        <v>34911.6</v>
      </c>
      <c r="J43" s="66"/>
      <c r="K43" s="158"/>
      <c r="L43" s="66">
        <v>34911.6</v>
      </c>
      <c r="M43" s="158"/>
      <c r="N43" s="66"/>
      <c r="O43" s="66"/>
      <c r="P43" s="158"/>
      <c r="Q43" s="66"/>
      <c r="R43" s="66"/>
      <c r="S43" s="66"/>
      <c r="T43" s="66"/>
      <c r="U43" s="66"/>
      <c r="V43" s="66"/>
      <c r="W43" s="66"/>
    </row>
    <row r="44" ht="20.25" customHeight="1" spans="1:23">
      <c r="A44" s="158" t="str">
        <f t="shared" si="0"/>
        <v>       中国共产党玉溪市委员会办公室</v>
      </c>
      <c r="B44" s="158" t="s">
        <v>231</v>
      </c>
      <c r="C44" s="158" t="s">
        <v>232</v>
      </c>
      <c r="D44" s="158" t="s">
        <v>91</v>
      </c>
      <c r="E44" s="158" t="s">
        <v>162</v>
      </c>
      <c r="F44" s="158" t="s">
        <v>198</v>
      </c>
      <c r="G44" s="158" t="s">
        <v>199</v>
      </c>
      <c r="H44" s="162">
        <v>30000</v>
      </c>
      <c r="I44" s="66">
        <v>30000</v>
      </c>
      <c r="J44" s="66"/>
      <c r="K44" s="158"/>
      <c r="L44" s="66">
        <v>30000</v>
      </c>
      <c r="M44" s="158"/>
      <c r="N44" s="66"/>
      <c r="O44" s="66"/>
      <c r="P44" s="158"/>
      <c r="Q44" s="66"/>
      <c r="R44" s="66"/>
      <c r="S44" s="66"/>
      <c r="T44" s="66"/>
      <c r="U44" s="66"/>
      <c r="V44" s="66"/>
      <c r="W44" s="66"/>
    </row>
    <row r="45" ht="20.25" customHeight="1" spans="1:23">
      <c r="A45" s="158" t="str">
        <f t="shared" si="0"/>
        <v>       中国共产党玉溪市委员会办公室</v>
      </c>
      <c r="B45" s="158" t="s">
        <v>233</v>
      </c>
      <c r="C45" s="158" t="s">
        <v>234</v>
      </c>
      <c r="D45" s="158" t="s">
        <v>91</v>
      </c>
      <c r="E45" s="158" t="s">
        <v>162</v>
      </c>
      <c r="F45" s="158" t="s">
        <v>235</v>
      </c>
      <c r="G45" s="158" t="s">
        <v>219</v>
      </c>
      <c r="H45" s="162">
        <v>1137600</v>
      </c>
      <c r="I45" s="66">
        <v>1137600</v>
      </c>
      <c r="J45" s="66">
        <v>284400</v>
      </c>
      <c r="K45" s="158"/>
      <c r="L45" s="66">
        <v>853200</v>
      </c>
      <c r="M45" s="158"/>
      <c r="N45" s="66"/>
      <c r="O45" s="66"/>
      <c r="P45" s="158"/>
      <c r="Q45" s="66"/>
      <c r="R45" s="66"/>
      <c r="S45" s="66"/>
      <c r="T45" s="66"/>
      <c r="U45" s="66"/>
      <c r="V45" s="66"/>
      <c r="W45" s="66"/>
    </row>
    <row r="46" ht="20.25" customHeight="1" spans="1:23">
      <c r="A46" s="158" t="str">
        <f t="shared" si="0"/>
        <v>       中国共产党玉溪市委员会办公室</v>
      </c>
      <c r="B46" s="158" t="s">
        <v>236</v>
      </c>
      <c r="C46" s="158" t="s">
        <v>237</v>
      </c>
      <c r="D46" s="158" t="s">
        <v>91</v>
      </c>
      <c r="E46" s="158" t="s">
        <v>162</v>
      </c>
      <c r="F46" s="158" t="s">
        <v>163</v>
      </c>
      <c r="G46" s="158" t="s">
        <v>164</v>
      </c>
      <c r="H46" s="162">
        <v>352100</v>
      </c>
      <c r="I46" s="66">
        <v>352100</v>
      </c>
      <c r="J46" s="66"/>
      <c r="K46" s="158"/>
      <c r="L46" s="66">
        <v>352100</v>
      </c>
      <c r="M46" s="158"/>
      <c r="N46" s="66"/>
      <c r="O46" s="66"/>
      <c r="P46" s="158"/>
      <c r="Q46" s="66"/>
      <c r="R46" s="66"/>
      <c r="S46" s="66"/>
      <c r="T46" s="66"/>
      <c r="U46" s="66"/>
      <c r="V46" s="66"/>
      <c r="W46" s="66"/>
    </row>
    <row r="47" ht="20.25" customHeight="1" spans="1:23">
      <c r="A47" s="158" t="str">
        <f t="shared" si="0"/>
        <v>       中国共产党玉溪市委员会办公室</v>
      </c>
      <c r="B47" s="158" t="s">
        <v>236</v>
      </c>
      <c r="C47" s="158" t="s">
        <v>237</v>
      </c>
      <c r="D47" s="158" t="s">
        <v>91</v>
      </c>
      <c r="E47" s="158" t="s">
        <v>162</v>
      </c>
      <c r="F47" s="158" t="s">
        <v>238</v>
      </c>
      <c r="G47" s="158" t="s">
        <v>239</v>
      </c>
      <c r="H47" s="162">
        <v>30000</v>
      </c>
      <c r="I47" s="66">
        <v>30000</v>
      </c>
      <c r="J47" s="66"/>
      <c r="K47" s="158"/>
      <c r="L47" s="66">
        <v>30000</v>
      </c>
      <c r="M47" s="158"/>
      <c r="N47" s="66"/>
      <c r="O47" s="66"/>
      <c r="P47" s="158"/>
      <c r="Q47" s="66"/>
      <c r="R47" s="66"/>
      <c r="S47" s="66"/>
      <c r="T47" s="66"/>
      <c r="U47" s="66"/>
      <c r="V47" s="66"/>
      <c r="W47" s="66"/>
    </row>
    <row r="48" ht="20.25" customHeight="1" spans="1:23">
      <c r="A48" s="158" t="str">
        <f t="shared" si="0"/>
        <v>       中国共产党玉溪市委员会办公室</v>
      </c>
      <c r="B48" s="158" t="s">
        <v>236</v>
      </c>
      <c r="C48" s="158" t="s">
        <v>237</v>
      </c>
      <c r="D48" s="158" t="s">
        <v>91</v>
      </c>
      <c r="E48" s="158" t="s">
        <v>162</v>
      </c>
      <c r="F48" s="158" t="s">
        <v>240</v>
      </c>
      <c r="G48" s="158" t="s">
        <v>241</v>
      </c>
      <c r="H48" s="162">
        <v>100000</v>
      </c>
      <c r="I48" s="66">
        <v>100000</v>
      </c>
      <c r="J48" s="66"/>
      <c r="K48" s="158"/>
      <c r="L48" s="66">
        <v>100000</v>
      </c>
      <c r="M48" s="158"/>
      <c r="N48" s="66"/>
      <c r="O48" s="66"/>
      <c r="P48" s="158"/>
      <c r="Q48" s="66"/>
      <c r="R48" s="66"/>
      <c r="S48" s="66"/>
      <c r="T48" s="66"/>
      <c r="U48" s="66"/>
      <c r="V48" s="66"/>
      <c r="W48" s="66"/>
    </row>
    <row r="49" ht="20.25" customHeight="1" spans="1:23">
      <c r="A49" s="158" t="str">
        <f t="shared" si="0"/>
        <v>       中国共产党玉溪市委员会办公室</v>
      </c>
      <c r="B49" s="158" t="s">
        <v>236</v>
      </c>
      <c r="C49" s="158" t="s">
        <v>237</v>
      </c>
      <c r="D49" s="158" t="s">
        <v>91</v>
      </c>
      <c r="E49" s="158" t="s">
        <v>162</v>
      </c>
      <c r="F49" s="158" t="s">
        <v>242</v>
      </c>
      <c r="G49" s="158" t="s">
        <v>243</v>
      </c>
      <c r="H49" s="162">
        <v>45000</v>
      </c>
      <c r="I49" s="66">
        <v>45000</v>
      </c>
      <c r="J49" s="66"/>
      <c r="K49" s="158"/>
      <c r="L49" s="66">
        <v>45000</v>
      </c>
      <c r="M49" s="158"/>
      <c r="N49" s="66"/>
      <c r="O49" s="66"/>
      <c r="P49" s="158"/>
      <c r="Q49" s="66"/>
      <c r="R49" s="66"/>
      <c r="S49" s="66"/>
      <c r="T49" s="66"/>
      <c r="U49" s="66"/>
      <c r="V49" s="66"/>
      <c r="W49" s="66"/>
    </row>
    <row r="50" ht="20.25" customHeight="1" spans="1:23">
      <c r="A50" s="158" t="str">
        <f t="shared" si="0"/>
        <v>       中国共产党玉溪市委员会办公室</v>
      </c>
      <c r="B50" s="158" t="s">
        <v>236</v>
      </c>
      <c r="C50" s="158" t="s">
        <v>237</v>
      </c>
      <c r="D50" s="158" t="s">
        <v>91</v>
      </c>
      <c r="E50" s="158" t="s">
        <v>162</v>
      </c>
      <c r="F50" s="158" t="s">
        <v>244</v>
      </c>
      <c r="G50" s="158" t="s">
        <v>245</v>
      </c>
      <c r="H50" s="162">
        <v>700000</v>
      </c>
      <c r="I50" s="66">
        <v>700000</v>
      </c>
      <c r="J50" s="66"/>
      <c r="K50" s="158"/>
      <c r="L50" s="66">
        <v>700000</v>
      </c>
      <c r="M50" s="158"/>
      <c r="N50" s="66"/>
      <c r="O50" s="66"/>
      <c r="P50" s="158"/>
      <c r="Q50" s="66"/>
      <c r="R50" s="66"/>
      <c r="S50" s="66"/>
      <c r="T50" s="66"/>
      <c r="U50" s="66"/>
      <c r="V50" s="66"/>
      <c r="W50" s="66"/>
    </row>
    <row r="51" ht="20.25" customHeight="1" spans="1:23">
      <c r="A51" s="158" t="str">
        <f t="shared" si="0"/>
        <v>       中国共产党玉溪市委员会办公室</v>
      </c>
      <c r="B51" s="158" t="s">
        <v>236</v>
      </c>
      <c r="C51" s="158" t="s">
        <v>237</v>
      </c>
      <c r="D51" s="158" t="s">
        <v>91</v>
      </c>
      <c r="E51" s="158" t="s">
        <v>162</v>
      </c>
      <c r="F51" s="158" t="s">
        <v>246</v>
      </c>
      <c r="G51" s="158" t="s">
        <v>247</v>
      </c>
      <c r="H51" s="162">
        <v>50000</v>
      </c>
      <c r="I51" s="66">
        <v>50000</v>
      </c>
      <c r="J51" s="66"/>
      <c r="K51" s="158"/>
      <c r="L51" s="66">
        <v>50000</v>
      </c>
      <c r="M51" s="158"/>
      <c r="N51" s="66"/>
      <c r="O51" s="66"/>
      <c r="P51" s="158"/>
      <c r="Q51" s="66"/>
      <c r="R51" s="66"/>
      <c r="S51" s="66"/>
      <c r="T51" s="66"/>
      <c r="U51" s="66"/>
      <c r="V51" s="66"/>
      <c r="W51" s="66"/>
    </row>
    <row r="52" ht="20.25" customHeight="1" spans="1:23">
      <c r="A52" s="158" t="str">
        <f t="shared" si="0"/>
        <v>       中国共产党玉溪市委员会办公室</v>
      </c>
      <c r="B52" s="158" t="s">
        <v>236</v>
      </c>
      <c r="C52" s="158" t="s">
        <v>237</v>
      </c>
      <c r="D52" s="158" t="s">
        <v>91</v>
      </c>
      <c r="E52" s="158" t="s">
        <v>162</v>
      </c>
      <c r="F52" s="158" t="s">
        <v>248</v>
      </c>
      <c r="G52" s="158" t="s">
        <v>249</v>
      </c>
      <c r="H52" s="162">
        <v>200000</v>
      </c>
      <c r="I52" s="66">
        <v>200000</v>
      </c>
      <c r="J52" s="66"/>
      <c r="K52" s="158"/>
      <c r="L52" s="66">
        <v>200000</v>
      </c>
      <c r="M52" s="158"/>
      <c r="N52" s="66"/>
      <c r="O52" s="66"/>
      <c r="P52" s="158"/>
      <c r="Q52" s="66"/>
      <c r="R52" s="66"/>
      <c r="S52" s="66"/>
      <c r="T52" s="66"/>
      <c r="U52" s="66"/>
      <c r="V52" s="66"/>
      <c r="W52" s="66"/>
    </row>
    <row r="53" ht="20.25" customHeight="1" spans="1:23">
      <c r="A53" s="158" t="str">
        <f t="shared" si="0"/>
        <v>       中国共产党玉溪市委员会办公室</v>
      </c>
      <c r="B53" s="158" t="s">
        <v>236</v>
      </c>
      <c r="C53" s="158" t="s">
        <v>237</v>
      </c>
      <c r="D53" s="158" t="s">
        <v>91</v>
      </c>
      <c r="E53" s="158" t="s">
        <v>162</v>
      </c>
      <c r="F53" s="158" t="s">
        <v>183</v>
      </c>
      <c r="G53" s="158" t="s">
        <v>184</v>
      </c>
      <c r="H53" s="162">
        <v>165000</v>
      </c>
      <c r="I53" s="66">
        <v>165000</v>
      </c>
      <c r="J53" s="66">
        <v>60000</v>
      </c>
      <c r="K53" s="158"/>
      <c r="L53" s="66">
        <v>105000</v>
      </c>
      <c r="M53" s="158"/>
      <c r="N53" s="66"/>
      <c r="O53" s="66"/>
      <c r="P53" s="158"/>
      <c r="Q53" s="66"/>
      <c r="R53" s="66"/>
      <c r="S53" s="66"/>
      <c r="T53" s="66"/>
      <c r="U53" s="66"/>
      <c r="V53" s="66"/>
      <c r="W53" s="66"/>
    </row>
    <row r="54" ht="20.25" customHeight="1" spans="1:23">
      <c r="A54" s="158" t="str">
        <f t="shared" si="0"/>
        <v>       中国共产党玉溪市委员会办公室</v>
      </c>
      <c r="B54" s="158" t="s">
        <v>236</v>
      </c>
      <c r="C54" s="158" t="s">
        <v>237</v>
      </c>
      <c r="D54" s="158" t="s">
        <v>91</v>
      </c>
      <c r="E54" s="158" t="s">
        <v>162</v>
      </c>
      <c r="F54" s="158" t="s">
        <v>250</v>
      </c>
      <c r="G54" s="158" t="s">
        <v>251</v>
      </c>
      <c r="H54" s="162">
        <v>100000</v>
      </c>
      <c r="I54" s="66">
        <v>100000</v>
      </c>
      <c r="J54" s="66"/>
      <c r="K54" s="158"/>
      <c r="L54" s="66">
        <v>100000</v>
      </c>
      <c r="M54" s="158"/>
      <c r="N54" s="66"/>
      <c r="O54" s="66"/>
      <c r="P54" s="158"/>
      <c r="Q54" s="66"/>
      <c r="R54" s="66"/>
      <c r="S54" s="66"/>
      <c r="T54" s="66"/>
      <c r="U54" s="66"/>
      <c r="V54" s="66"/>
      <c r="W54" s="66"/>
    </row>
    <row r="55" ht="20.25" customHeight="1" spans="1:23">
      <c r="A55" s="158" t="str">
        <f t="shared" si="0"/>
        <v>       中国共产党玉溪市委员会办公室</v>
      </c>
      <c r="B55" s="158" t="s">
        <v>252</v>
      </c>
      <c r="C55" s="158" t="s">
        <v>253</v>
      </c>
      <c r="D55" s="158" t="s">
        <v>91</v>
      </c>
      <c r="E55" s="158" t="s">
        <v>162</v>
      </c>
      <c r="F55" s="158" t="s">
        <v>224</v>
      </c>
      <c r="G55" s="158" t="s">
        <v>225</v>
      </c>
      <c r="H55" s="162">
        <v>331900</v>
      </c>
      <c r="I55" s="66">
        <v>331900</v>
      </c>
      <c r="J55" s="66"/>
      <c r="K55" s="158"/>
      <c r="L55" s="66">
        <v>331900</v>
      </c>
      <c r="M55" s="158"/>
      <c r="N55" s="66"/>
      <c r="O55" s="66"/>
      <c r="P55" s="158"/>
      <c r="Q55" s="66"/>
      <c r="R55" s="66"/>
      <c r="S55" s="66"/>
      <c r="T55" s="66"/>
      <c r="U55" s="66"/>
      <c r="V55" s="66"/>
      <c r="W55" s="66"/>
    </row>
    <row r="56" ht="20.25" customHeight="1" spans="1:23">
      <c r="A56" s="158" t="str">
        <f t="shared" si="0"/>
        <v>       中国共产党玉溪市委员会办公室</v>
      </c>
      <c r="B56" s="158" t="s">
        <v>254</v>
      </c>
      <c r="C56" s="158" t="s">
        <v>255</v>
      </c>
      <c r="D56" s="158" t="s">
        <v>94</v>
      </c>
      <c r="E56" s="158" t="s">
        <v>181</v>
      </c>
      <c r="F56" s="158" t="s">
        <v>194</v>
      </c>
      <c r="G56" s="158" t="s">
        <v>195</v>
      </c>
      <c r="H56" s="162">
        <v>1037400</v>
      </c>
      <c r="I56" s="66">
        <v>1037400</v>
      </c>
      <c r="J56" s="66">
        <v>1037400</v>
      </c>
      <c r="K56" s="158"/>
      <c r="L56" s="66"/>
      <c r="M56" s="158"/>
      <c r="N56" s="66"/>
      <c r="O56" s="66"/>
      <c r="P56" s="158"/>
      <c r="Q56" s="66"/>
      <c r="R56" s="66"/>
      <c r="S56" s="66"/>
      <c r="T56" s="66"/>
      <c r="U56" s="66"/>
      <c r="V56" s="66"/>
      <c r="W56" s="66"/>
    </row>
    <row r="57" ht="20.25" customHeight="1" spans="1:23">
      <c r="A57" s="158" t="str">
        <f t="shared" si="0"/>
        <v>       中国共产党玉溪市委员会办公室</v>
      </c>
      <c r="B57" s="158" t="s">
        <v>256</v>
      </c>
      <c r="C57" s="158" t="s">
        <v>257</v>
      </c>
      <c r="D57" s="158" t="s">
        <v>94</v>
      </c>
      <c r="E57" s="158" t="s">
        <v>181</v>
      </c>
      <c r="F57" s="158" t="s">
        <v>194</v>
      </c>
      <c r="G57" s="158" t="s">
        <v>195</v>
      </c>
      <c r="H57" s="162">
        <v>525000</v>
      </c>
      <c r="I57" s="66">
        <v>525000</v>
      </c>
      <c r="J57" s="66"/>
      <c r="K57" s="158"/>
      <c r="L57" s="66">
        <v>525000</v>
      </c>
      <c r="M57" s="158"/>
      <c r="N57" s="66"/>
      <c r="O57" s="66"/>
      <c r="P57" s="158"/>
      <c r="Q57" s="66"/>
      <c r="R57" s="66"/>
      <c r="S57" s="66"/>
      <c r="T57" s="66"/>
      <c r="U57" s="66"/>
      <c r="V57" s="66"/>
      <c r="W57" s="66"/>
    </row>
    <row r="58" ht="20.25" customHeight="1" spans="1:23">
      <c r="A58" s="158" t="str">
        <f t="shared" si="0"/>
        <v>       中国共产党玉溪市委员会办公室</v>
      </c>
      <c r="B58" s="158" t="s">
        <v>258</v>
      </c>
      <c r="C58" s="158" t="s">
        <v>259</v>
      </c>
      <c r="D58" s="158" t="s">
        <v>102</v>
      </c>
      <c r="E58" s="158" t="s">
        <v>260</v>
      </c>
      <c r="F58" s="158" t="s">
        <v>261</v>
      </c>
      <c r="G58" s="158" t="s">
        <v>262</v>
      </c>
      <c r="H58" s="162">
        <v>800000</v>
      </c>
      <c r="I58" s="66">
        <v>800000</v>
      </c>
      <c r="J58" s="66"/>
      <c r="K58" s="158"/>
      <c r="L58" s="66">
        <v>800000</v>
      </c>
      <c r="M58" s="158"/>
      <c r="N58" s="66"/>
      <c r="O58" s="66"/>
      <c r="P58" s="158"/>
      <c r="Q58" s="66"/>
      <c r="R58" s="66"/>
      <c r="S58" s="66"/>
      <c r="T58" s="66"/>
      <c r="U58" s="66"/>
      <c r="V58" s="66"/>
      <c r="W58" s="66"/>
    </row>
    <row r="59" ht="20.25" customHeight="1" spans="1:23">
      <c r="A59" s="158" t="str">
        <f t="shared" si="0"/>
        <v>       中国共产党玉溪市委员会办公室</v>
      </c>
      <c r="B59" s="158" t="s">
        <v>263</v>
      </c>
      <c r="C59" s="158" t="s">
        <v>264</v>
      </c>
      <c r="D59" s="158" t="s">
        <v>91</v>
      </c>
      <c r="E59" s="158" t="s">
        <v>162</v>
      </c>
      <c r="F59" s="158" t="s">
        <v>248</v>
      </c>
      <c r="G59" s="158" t="s">
        <v>249</v>
      </c>
      <c r="H59" s="162">
        <v>2372000</v>
      </c>
      <c r="I59" s="66">
        <v>2372000</v>
      </c>
      <c r="J59" s="66"/>
      <c r="K59" s="158"/>
      <c r="L59" s="66">
        <v>2372000</v>
      </c>
      <c r="M59" s="158"/>
      <c r="N59" s="66"/>
      <c r="O59" s="66"/>
      <c r="P59" s="158"/>
      <c r="Q59" s="66"/>
      <c r="R59" s="66"/>
      <c r="S59" s="66"/>
      <c r="T59" s="66"/>
      <c r="U59" s="66"/>
      <c r="V59" s="66"/>
      <c r="W59" s="66"/>
    </row>
    <row r="60" ht="20.25" customHeight="1" spans="1:23">
      <c r="A60" s="158" t="str">
        <f t="shared" si="0"/>
        <v>       中国共产党玉溪市委员会办公室</v>
      </c>
      <c r="B60" s="158" t="s">
        <v>265</v>
      </c>
      <c r="C60" s="158" t="s">
        <v>266</v>
      </c>
      <c r="D60" s="158" t="s">
        <v>91</v>
      </c>
      <c r="E60" s="158" t="s">
        <v>162</v>
      </c>
      <c r="F60" s="158" t="s">
        <v>267</v>
      </c>
      <c r="G60" s="158" t="s">
        <v>137</v>
      </c>
      <c r="H60" s="162">
        <v>50000</v>
      </c>
      <c r="I60" s="66">
        <v>50000</v>
      </c>
      <c r="J60" s="66"/>
      <c r="K60" s="158"/>
      <c r="L60" s="66">
        <v>50000</v>
      </c>
      <c r="M60" s="158"/>
      <c r="N60" s="66"/>
      <c r="O60" s="66"/>
      <c r="P60" s="158"/>
      <c r="Q60" s="66"/>
      <c r="R60" s="66"/>
      <c r="S60" s="66"/>
      <c r="T60" s="66"/>
      <c r="U60" s="66"/>
      <c r="V60" s="66"/>
      <c r="W60" s="66"/>
    </row>
    <row r="61" ht="20.25" customHeight="1" spans="1:23">
      <c r="A61" s="158" t="str">
        <f t="shared" si="0"/>
        <v>       中国共产党玉溪市委员会办公室</v>
      </c>
      <c r="B61" s="158" t="s">
        <v>268</v>
      </c>
      <c r="C61" s="158" t="s">
        <v>269</v>
      </c>
      <c r="D61" s="158" t="s">
        <v>91</v>
      </c>
      <c r="E61" s="158" t="s">
        <v>162</v>
      </c>
      <c r="F61" s="158" t="s">
        <v>220</v>
      </c>
      <c r="G61" s="158" t="s">
        <v>221</v>
      </c>
      <c r="H61" s="162">
        <v>264691</v>
      </c>
      <c r="I61" s="66">
        <v>264691</v>
      </c>
      <c r="J61" s="66"/>
      <c r="K61" s="158"/>
      <c r="L61" s="66">
        <v>264691</v>
      </c>
      <c r="M61" s="158"/>
      <c r="N61" s="66"/>
      <c r="O61" s="66"/>
      <c r="P61" s="158"/>
      <c r="Q61" s="66"/>
      <c r="R61" s="66"/>
      <c r="S61" s="66"/>
      <c r="T61" s="66"/>
      <c r="U61" s="66"/>
      <c r="V61" s="66"/>
      <c r="W61" s="66"/>
    </row>
    <row r="62" ht="20.25" customHeight="1" spans="1:23">
      <c r="A62" s="158" t="str">
        <f t="shared" si="0"/>
        <v>       中国共产党玉溪市委员会办公室</v>
      </c>
      <c r="B62" s="158" t="s">
        <v>270</v>
      </c>
      <c r="C62" s="158" t="s">
        <v>271</v>
      </c>
      <c r="D62" s="158" t="s">
        <v>107</v>
      </c>
      <c r="E62" s="158" t="s">
        <v>203</v>
      </c>
      <c r="F62" s="158" t="s">
        <v>272</v>
      </c>
      <c r="G62" s="158" t="s">
        <v>273</v>
      </c>
      <c r="H62" s="162">
        <v>40000</v>
      </c>
      <c r="I62" s="66">
        <v>40000</v>
      </c>
      <c r="J62" s="66"/>
      <c r="K62" s="158"/>
      <c r="L62" s="66">
        <v>40000</v>
      </c>
      <c r="M62" s="158"/>
      <c r="N62" s="66"/>
      <c r="O62" s="66"/>
      <c r="P62" s="158"/>
      <c r="Q62" s="66"/>
      <c r="R62" s="66"/>
      <c r="S62" s="66"/>
      <c r="T62" s="66"/>
      <c r="U62" s="66"/>
      <c r="V62" s="66"/>
      <c r="W62" s="66"/>
    </row>
    <row r="63" ht="20.25" customHeight="1" spans="1:23">
      <c r="A63" s="158" t="str">
        <f t="shared" si="0"/>
        <v>       中国共产党玉溪市委员会办公室</v>
      </c>
      <c r="B63" s="158" t="s">
        <v>274</v>
      </c>
      <c r="C63" s="158" t="s">
        <v>275</v>
      </c>
      <c r="D63" s="158" t="s">
        <v>91</v>
      </c>
      <c r="E63" s="158" t="s">
        <v>162</v>
      </c>
      <c r="F63" s="158" t="s">
        <v>276</v>
      </c>
      <c r="G63" s="158" t="s">
        <v>275</v>
      </c>
      <c r="H63" s="162">
        <v>1928000</v>
      </c>
      <c r="I63" s="66">
        <v>1928000</v>
      </c>
      <c r="J63" s="66"/>
      <c r="K63" s="158"/>
      <c r="L63" s="66">
        <v>1928000</v>
      </c>
      <c r="M63" s="158"/>
      <c r="N63" s="66"/>
      <c r="O63" s="66"/>
      <c r="P63" s="158"/>
      <c r="Q63" s="66"/>
      <c r="R63" s="66"/>
      <c r="S63" s="66"/>
      <c r="T63" s="66"/>
      <c r="U63" s="66"/>
      <c r="V63" s="66"/>
      <c r="W63" s="66"/>
    </row>
    <row r="64" ht="20.25" customHeight="1" spans="1:23">
      <c r="A64" s="165" t="s">
        <v>69</v>
      </c>
      <c r="B64" s="158"/>
      <c r="C64" s="158"/>
      <c r="D64" s="158"/>
      <c r="E64" s="158"/>
      <c r="F64" s="158"/>
      <c r="G64" s="158"/>
      <c r="H64" s="162">
        <v>1071065.55</v>
      </c>
      <c r="I64" s="66">
        <v>1071065.55</v>
      </c>
      <c r="J64" s="66">
        <v>372655.9</v>
      </c>
      <c r="K64" s="158"/>
      <c r="L64" s="66">
        <v>698409.65</v>
      </c>
      <c r="M64" s="158"/>
      <c r="N64" s="66"/>
      <c r="O64" s="66"/>
      <c r="P64" s="158"/>
      <c r="Q64" s="66"/>
      <c r="R64" s="66"/>
      <c r="S64" s="66"/>
      <c r="T64" s="66"/>
      <c r="U64" s="66"/>
      <c r="V64" s="66"/>
      <c r="W64" s="66"/>
    </row>
    <row r="65" ht="20.25" customHeight="1" spans="1:23">
      <c r="A65" s="158" t="str">
        <f t="shared" ref="A65:A94" si="1">"       "&amp;"玉溪市关心下一代工作委员会"</f>
        <v>       玉溪市关心下一代工作委员会</v>
      </c>
      <c r="B65" s="158" t="s">
        <v>277</v>
      </c>
      <c r="C65" s="158" t="s">
        <v>197</v>
      </c>
      <c r="D65" s="158" t="s">
        <v>94</v>
      </c>
      <c r="E65" s="158" t="s">
        <v>181</v>
      </c>
      <c r="F65" s="158" t="s">
        <v>198</v>
      </c>
      <c r="G65" s="158" t="s">
        <v>199</v>
      </c>
      <c r="H65" s="162">
        <v>2285.96</v>
      </c>
      <c r="I65" s="66">
        <v>2285.96</v>
      </c>
      <c r="J65" s="66">
        <v>571.49</v>
      </c>
      <c r="K65" s="158"/>
      <c r="L65" s="66">
        <v>1714.47</v>
      </c>
      <c r="M65" s="158"/>
      <c r="N65" s="66"/>
      <c r="O65" s="66"/>
      <c r="P65" s="158"/>
      <c r="Q65" s="66"/>
      <c r="R65" s="66"/>
      <c r="S65" s="66"/>
      <c r="T65" s="66"/>
      <c r="U65" s="66"/>
      <c r="V65" s="66"/>
      <c r="W65" s="66"/>
    </row>
    <row r="66" ht="20.25" customHeight="1" spans="1:23">
      <c r="A66" s="158" t="str">
        <f t="shared" si="1"/>
        <v>       玉溪市关心下一代工作委员会</v>
      </c>
      <c r="B66" s="158" t="s">
        <v>277</v>
      </c>
      <c r="C66" s="158" t="s">
        <v>197</v>
      </c>
      <c r="D66" s="158" t="s">
        <v>101</v>
      </c>
      <c r="E66" s="158" t="s">
        <v>200</v>
      </c>
      <c r="F66" s="158" t="s">
        <v>201</v>
      </c>
      <c r="G66" s="158" t="s">
        <v>202</v>
      </c>
      <c r="H66" s="162">
        <v>50536.32</v>
      </c>
      <c r="I66" s="66">
        <v>50536.32</v>
      </c>
      <c r="J66" s="66">
        <v>12634.08</v>
      </c>
      <c r="K66" s="158"/>
      <c r="L66" s="66">
        <v>37902.24</v>
      </c>
      <c r="M66" s="158"/>
      <c r="N66" s="66"/>
      <c r="O66" s="66"/>
      <c r="P66" s="158"/>
      <c r="Q66" s="66"/>
      <c r="R66" s="66"/>
      <c r="S66" s="66"/>
      <c r="T66" s="66"/>
      <c r="U66" s="66"/>
      <c r="V66" s="66"/>
      <c r="W66" s="66"/>
    </row>
    <row r="67" ht="20.25" customHeight="1" spans="1:23">
      <c r="A67" s="158" t="str">
        <f t="shared" si="1"/>
        <v>       玉溪市关心下一代工作委员会</v>
      </c>
      <c r="B67" s="158" t="s">
        <v>277</v>
      </c>
      <c r="C67" s="158" t="s">
        <v>197</v>
      </c>
      <c r="D67" s="158" t="s">
        <v>108</v>
      </c>
      <c r="E67" s="158" t="s">
        <v>206</v>
      </c>
      <c r="F67" s="158" t="s">
        <v>204</v>
      </c>
      <c r="G67" s="158" t="s">
        <v>205</v>
      </c>
      <c r="H67" s="162">
        <v>26215.72</v>
      </c>
      <c r="I67" s="66">
        <v>26215.72</v>
      </c>
      <c r="J67" s="66">
        <v>6553.93</v>
      </c>
      <c r="K67" s="158"/>
      <c r="L67" s="66">
        <v>19661.79</v>
      </c>
      <c r="M67" s="158"/>
      <c r="N67" s="66"/>
      <c r="O67" s="66"/>
      <c r="P67" s="158"/>
      <c r="Q67" s="66"/>
      <c r="R67" s="66"/>
      <c r="S67" s="66"/>
      <c r="T67" s="66"/>
      <c r="U67" s="66"/>
      <c r="V67" s="66"/>
      <c r="W67" s="66"/>
    </row>
    <row r="68" ht="20.25" customHeight="1" spans="1:23">
      <c r="A68" s="158" t="str">
        <f t="shared" si="1"/>
        <v>       玉溪市关心下一代工作委员会</v>
      </c>
      <c r="B68" s="158" t="s">
        <v>277</v>
      </c>
      <c r="C68" s="158" t="s">
        <v>197</v>
      </c>
      <c r="D68" s="158" t="s">
        <v>109</v>
      </c>
      <c r="E68" s="158" t="s">
        <v>207</v>
      </c>
      <c r="F68" s="158" t="s">
        <v>208</v>
      </c>
      <c r="G68" s="158" t="s">
        <v>209</v>
      </c>
      <c r="H68" s="162">
        <v>19392.6</v>
      </c>
      <c r="I68" s="66">
        <v>19392.6</v>
      </c>
      <c r="J68" s="66">
        <v>4848.15</v>
      </c>
      <c r="K68" s="158"/>
      <c r="L68" s="66">
        <v>14544.45</v>
      </c>
      <c r="M68" s="158"/>
      <c r="N68" s="66"/>
      <c r="O68" s="66"/>
      <c r="P68" s="158"/>
      <c r="Q68" s="66"/>
      <c r="R68" s="66"/>
      <c r="S68" s="66"/>
      <c r="T68" s="66"/>
      <c r="U68" s="66"/>
      <c r="V68" s="66"/>
      <c r="W68" s="66"/>
    </row>
    <row r="69" ht="20.25" customHeight="1" spans="1:23">
      <c r="A69" s="158" t="str">
        <f t="shared" si="1"/>
        <v>       玉溪市关心下一代工作委员会</v>
      </c>
      <c r="B69" s="158" t="s">
        <v>277</v>
      </c>
      <c r="C69" s="158" t="s">
        <v>197</v>
      </c>
      <c r="D69" s="158" t="s">
        <v>110</v>
      </c>
      <c r="E69" s="158" t="s">
        <v>210</v>
      </c>
      <c r="F69" s="158" t="s">
        <v>198</v>
      </c>
      <c r="G69" s="158" t="s">
        <v>199</v>
      </c>
      <c r="H69" s="162">
        <v>3014.99</v>
      </c>
      <c r="I69" s="66">
        <v>3014.99</v>
      </c>
      <c r="J69" s="66">
        <v>2043.75</v>
      </c>
      <c r="K69" s="158"/>
      <c r="L69" s="66">
        <v>971.24</v>
      </c>
      <c r="M69" s="158"/>
      <c r="N69" s="66"/>
      <c r="O69" s="66"/>
      <c r="P69" s="158"/>
      <c r="Q69" s="66"/>
      <c r="R69" s="66"/>
      <c r="S69" s="66"/>
      <c r="T69" s="66"/>
      <c r="U69" s="66"/>
      <c r="V69" s="66"/>
      <c r="W69" s="66"/>
    </row>
    <row r="70" ht="20.25" customHeight="1" spans="1:23">
      <c r="A70" s="158" t="str">
        <f t="shared" si="1"/>
        <v>       玉溪市关心下一代工作委员会</v>
      </c>
      <c r="B70" s="158" t="s">
        <v>278</v>
      </c>
      <c r="C70" s="158" t="s">
        <v>193</v>
      </c>
      <c r="D70" s="158" t="s">
        <v>94</v>
      </c>
      <c r="E70" s="158" t="s">
        <v>181</v>
      </c>
      <c r="F70" s="158" t="s">
        <v>187</v>
      </c>
      <c r="G70" s="158" t="s">
        <v>188</v>
      </c>
      <c r="H70" s="162">
        <v>128556</v>
      </c>
      <c r="I70" s="66">
        <v>128556</v>
      </c>
      <c r="J70" s="66">
        <v>56243.25</v>
      </c>
      <c r="K70" s="158"/>
      <c r="L70" s="66">
        <v>72312.75</v>
      </c>
      <c r="M70" s="158"/>
      <c r="N70" s="66"/>
      <c r="O70" s="66"/>
      <c r="P70" s="158"/>
      <c r="Q70" s="66"/>
      <c r="R70" s="66"/>
      <c r="S70" s="66"/>
      <c r="T70" s="66"/>
      <c r="U70" s="66"/>
      <c r="V70" s="66"/>
      <c r="W70" s="66"/>
    </row>
    <row r="71" ht="20.25" customHeight="1" spans="1:23">
      <c r="A71" s="158" t="str">
        <f t="shared" si="1"/>
        <v>       玉溪市关心下一代工作委员会</v>
      </c>
      <c r="B71" s="158" t="s">
        <v>278</v>
      </c>
      <c r="C71" s="158" t="s">
        <v>193</v>
      </c>
      <c r="D71" s="158" t="s">
        <v>94</v>
      </c>
      <c r="E71" s="158" t="s">
        <v>181</v>
      </c>
      <c r="F71" s="158" t="s">
        <v>194</v>
      </c>
      <c r="G71" s="158" t="s">
        <v>195</v>
      </c>
      <c r="H71" s="162">
        <v>61680</v>
      </c>
      <c r="I71" s="66">
        <v>61680</v>
      </c>
      <c r="J71" s="66">
        <v>26985</v>
      </c>
      <c r="K71" s="158"/>
      <c r="L71" s="66">
        <v>34695</v>
      </c>
      <c r="M71" s="158"/>
      <c r="N71" s="66"/>
      <c r="O71" s="66"/>
      <c r="P71" s="158"/>
      <c r="Q71" s="66"/>
      <c r="R71" s="66"/>
      <c r="S71" s="66"/>
      <c r="T71" s="66"/>
      <c r="U71" s="66"/>
      <c r="V71" s="66"/>
      <c r="W71" s="66"/>
    </row>
    <row r="72" ht="20.25" customHeight="1" spans="1:23">
      <c r="A72" s="158" t="str">
        <f t="shared" si="1"/>
        <v>       玉溪市关心下一代工作委员会</v>
      </c>
      <c r="B72" s="158" t="s">
        <v>278</v>
      </c>
      <c r="C72" s="158" t="s">
        <v>193</v>
      </c>
      <c r="D72" s="158" t="s">
        <v>114</v>
      </c>
      <c r="E72" s="158" t="s">
        <v>191</v>
      </c>
      <c r="F72" s="158" t="s">
        <v>189</v>
      </c>
      <c r="G72" s="158" t="s">
        <v>190</v>
      </c>
      <c r="H72" s="162">
        <v>9408</v>
      </c>
      <c r="I72" s="66">
        <v>9408</v>
      </c>
      <c r="J72" s="66"/>
      <c r="K72" s="158"/>
      <c r="L72" s="66">
        <v>9408</v>
      </c>
      <c r="M72" s="158"/>
      <c r="N72" s="66"/>
      <c r="O72" s="66"/>
      <c r="P72" s="158"/>
      <c r="Q72" s="66"/>
      <c r="R72" s="66"/>
      <c r="S72" s="66"/>
      <c r="T72" s="66"/>
      <c r="U72" s="66"/>
      <c r="V72" s="66"/>
      <c r="W72" s="66"/>
    </row>
    <row r="73" ht="20.25" customHeight="1" spans="1:23">
      <c r="A73" s="158" t="str">
        <f t="shared" si="1"/>
        <v>       玉溪市关心下一代工作委员会</v>
      </c>
      <c r="B73" s="158" t="s">
        <v>279</v>
      </c>
      <c r="C73" s="158" t="s">
        <v>212</v>
      </c>
      <c r="D73" s="158" t="s">
        <v>113</v>
      </c>
      <c r="E73" s="158" t="s">
        <v>212</v>
      </c>
      <c r="F73" s="158" t="s">
        <v>213</v>
      </c>
      <c r="G73" s="158" t="s">
        <v>212</v>
      </c>
      <c r="H73" s="162">
        <v>57432</v>
      </c>
      <c r="I73" s="66">
        <v>57432</v>
      </c>
      <c r="J73" s="66">
        <v>14358</v>
      </c>
      <c r="K73" s="158"/>
      <c r="L73" s="66">
        <v>43074</v>
      </c>
      <c r="M73" s="158"/>
      <c r="N73" s="66"/>
      <c r="O73" s="66"/>
      <c r="P73" s="158"/>
      <c r="Q73" s="66"/>
      <c r="R73" s="66"/>
      <c r="S73" s="66"/>
      <c r="T73" s="66"/>
      <c r="U73" s="66"/>
      <c r="V73" s="66"/>
      <c r="W73" s="66"/>
    </row>
    <row r="74" ht="20.25" customHeight="1" spans="1:23">
      <c r="A74" s="158" t="str">
        <f t="shared" si="1"/>
        <v>       玉溪市关心下一代工作委员会</v>
      </c>
      <c r="B74" s="158" t="s">
        <v>280</v>
      </c>
      <c r="C74" s="158" t="s">
        <v>215</v>
      </c>
      <c r="D74" s="158" t="s">
        <v>100</v>
      </c>
      <c r="E74" s="158" t="s">
        <v>182</v>
      </c>
      <c r="F74" s="158" t="s">
        <v>216</v>
      </c>
      <c r="G74" s="158" t="s">
        <v>217</v>
      </c>
      <c r="H74" s="162">
        <v>31200</v>
      </c>
      <c r="I74" s="66">
        <v>31200</v>
      </c>
      <c r="J74" s="66">
        <v>31200</v>
      </c>
      <c r="K74" s="158"/>
      <c r="L74" s="66"/>
      <c r="M74" s="158"/>
      <c r="N74" s="66"/>
      <c r="O74" s="66"/>
      <c r="P74" s="158"/>
      <c r="Q74" s="66"/>
      <c r="R74" s="66"/>
      <c r="S74" s="66"/>
      <c r="T74" s="66"/>
      <c r="U74" s="66"/>
      <c r="V74" s="66"/>
      <c r="W74" s="66"/>
    </row>
    <row r="75" ht="20.25" customHeight="1" spans="1:23">
      <c r="A75" s="158" t="str">
        <f t="shared" si="1"/>
        <v>       玉溪市关心下一代工作委员会</v>
      </c>
      <c r="B75" s="158" t="s">
        <v>281</v>
      </c>
      <c r="C75" s="158" t="s">
        <v>229</v>
      </c>
      <c r="D75" s="158" t="s">
        <v>94</v>
      </c>
      <c r="E75" s="158" t="s">
        <v>181</v>
      </c>
      <c r="F75" s="158" t="s">
        <v>230</v>
      </c>
      <c r="G75" s="158" t="s">
        <v>229</v>
      </c>
      <c r="H75" s="162">
        <v>6505.2</v>
      </c>
      <c r="I75" s="66">
        <v>6505.2</v>
      </c>
      <c r="J75" s="66"/>
      <c r="K75" s="158"/>
      <c r="L75" s="66">
        <v>6505.2</v>
      </c>
      <c r="M75" s="158"/>
      <c r="N75" s="66"/>
      <c r="O75" s="66"/>
      <c r="P75" s="158"/>
      <c r="Q75" s="66"/>
      <c r="R75" s="66"/>
      <c r="S75" s="66"/>
      <c r="T75" s="66"/>
      <c r="U75" s="66"/>
      <c r="V75" s="66"/>
      <c r="W75" s="66"/>
    </row>
    <row r="76" ht="20.25" customHeight="1" spans="1:23">
      <c r="A76" s="158" t="str">
        <f t="shared" si="1"/>
        <v>       玉溪市关心下一代工作委员会</v>
      </c>
      <c r="B76" s="158" t="s">
        <v>282</v>
      </c>
      <c r="C76" s="158" t="s">
        <v>161</v>
      </c>
      <c r="D76" s="158" t="s">
        <v>94</v>
      </c>
      <c r="E76" s="158" t="s">
        <v>181</v>
      </c>
      <c r="F76" s="158" t="s">
        <v>163</v>
      </c>
      <c r="G76" s="158" t="s">
        <v>164</v>
      </c>
      <c r="H76" s="162">
        <v>15987</v>
      </c>
      <c r="I76" s="66">
        <v>15987</v>
      </c>
      <c r="J76" s="66">
        <v>1665</v>
      </c>
      <c r="K76" s="158"/>
      <c r="L76" s="66">
        <v>14322</v>
      </c>
      <c r="M76" s="158"/>
      <c r="N76" s="66"/>
      <c r="O76" s="66"/>
      <c r="P76" s="158"/>
      <c r="Q76" s="66"/>
      <c r="R76" s="66"/>
      <c r="S76" s="66"/>
      <c r="T76" s="66"/>
      <c r="U76" s="66"/>
      <c r="V76" s="66"/>
      <c r="W76" s="66"/>
    </row>
    <row r="77" ht="20.25" customHeight="1" spans="1:23">
      <c r="A77" s="158" t="str">
        <f t="shared" si="1"/>
        <v>       玉溪市关心下一代工作委员会</v>
      </c>
      <c r="B77" s="158" t="s">
        <v>282</v>
      </c>
      <c r="C77" s="158" t="s">
        <v>161</v>
      </c>
      <c r="D77" s="158" t="s">
        <v>94</v>
      </c>
      <c r="E77" s="158" t="s">
        <v>181</v>
      </c>
      <c r="F77" s="158" t="s">
        <v>165</v>
      </c>
      <c r="G77" s="158" t="s">
        <v>166</v>
      </c>
      <c r="H77" s="162">
        <v>1000</v>
      </c>
      <c r="I77" s="66">
        <v>1000</v>
      </c>
      <c r="J77" s="66">
        <v>250</v>
      </c>
      <c r="K77" s="158"/>
      <c r="L77" s="66">
        <v>750</v>
      </c>
      <c r="M77" s="158"/>
      <c r="N77" s="66"/>
      <c r="O77" s="66"/>
      <c r="P77" s="158"/>
      <c r="Q77" s="66"/>
      <c r="R77" s="66"/>
      <c r="S77" s="66"/>
      <c r="T77" s="66"/>
      <c r="U77" s="66"/>
      <c r="V77" s="66"/>
      <c r="W77" s="66"/>
    </row>
    <row r="78" ht="20.25" customHeight="1" spans="1:23">
      <c r="A78" s="158" t="str">
        <f t="shared" si="1"/>
        <v>       玉溪市关心下一代工作委员会</v>
      </c>
      <c r="B78" s="158" t="s">
        <v>282</v>
      </c>
      <c r="C78" s="158" t="s">
        <v>161</v>
      </c>
      <c r="D78" s="158" t="s">
        <v>94</v>
      </c>
      <c r="E78" s="158" t="s">
        <v>181</v>
      </c>
      <c r="F78" s="158" t="s">
        <v>167</v>
      </c>
      <c r="G78" s="158" t="s">
        <v>168</v>
      </c>
      <c r="H78" s="162">
        <v>1800</v>
      </c>
      <c r="I78" s="66">
        <v>1800</v>
      </c>
      <c r="J78" s="66">
        <v>450</v>
      </c>
      <c r="K78" s="158"/>
      <c r="L78" s="66">
        <v>1350</v>
      </c>
      <c r="M78" s="158"/>
      <c r="N78" s="66"/>
      <c r="O78" s="66"/>
      <c r="P78" s="158"/>
      <c r="Q78" s="66"/>
      <c r="R78" s="66"/>
      <c r="S78" s="66"/>
      <c r="T78" s="66"/>
      <c r="U78" s="66"/>
      <c r="V78" s="66"/>
      <c r="W78" s="66"/>
    </row>
    <row r="79" ht="20.25" customHeight="1" spans="1:23">
      <c r="A79" s="158" t="str">
        <f t="shared" si="1"/>
        <v>       玉溪市关心下一代工作委员会</v>
      </c>
      <c r="B79" s="158" t="s">
        <v>282</v>
      </c>
      <c r="C79" s="158" t="s">
        <v>161</v>
      </c>
      <c r="D79" s="158" t="s">
        <v>94</v>
      </c>
      <c r="E79" s="158" t="s">
        <v>181</v>
      </c>
      <c r="F79" s="158" t="s">
        <v>171</v>
      </c>
      <c r="G79" s="158" t="s">
        <v>172</v>
      </c>
      <c r="H79" s="162">
        <v>4000</v>
      </c>
      <c r="I79" s="66">
        <v>4000</v>
      </c>
      <c r="J79" s="66">
        <v>1000</v>
      </c>
      <c r="K79" s="158"/>
      <c r="L79" s="66">
        <v>3000</v>
      </c>
      <c r="M79" s="158"/>
      <c r="N79" s="66"/>
      <c r="O79" s="66"/>
      <c r="P79" s="158"/>
      <c r="Q79" s="66"/>
      <c r="R79" s="66"/>
      <c r="S79" s="66"/>
      <c r="T79" s="66"/>
      <c r="U79" s="66"/>
      <c r="V79" s="66"/>
      <c r="W79" s="66"/>
    </row>
    <row r="80" ht="20.25" customHeight="1" spans="1:23">
      <c r="A80" s="158" t="str">
        <f t="shared" si="1"/>
        <v>       玉溪市关心下一代工作委员会</v>
      </c>
      <c r="B80" s="158" t="s">
        <v>282</v>
      </c>
      <c r="C80" s="158" t="s">
        <v>161</v>
      </c>
      <c r="D80" s="158" t="s">
        <v>94</v>
      </c>
      <c r="E80" s="158" t="s">
        <v>181</v>
      </c>
      <c r="F80" s="158" t="s">
        <v>246</v>
      </c>
      <c r="G80" s="158" t="s">
        <v>247</v>
      </c>
      <c r="H80" s="162">
        <v>7013</v>
      </c>
      <c r="I80" s="66">
        <v>7013</v>
      </c>
      <c r="J80" s="66">
        <v>1753.25</v>
      </c>
      <c r="K80" s="158"/>
      <c r="L80" s="66">
        <v>5259.75</v>
      </c>
      <c r="M80" s="158"/>
      <c r="N80" s="66"/>
      <c r="O80" s="66"/>
      <c r="P80" s="158"/>
      <c r="Q80" s="66"/>
      <c r="R80" s="66"/>
      <c r="S80" s="66"/>
      <c r="T80" s="66"/>
      <c r="U80" s="66"/>
      <c r="V80" s="66"/>
      <c r="W80" s="66"/>
    </row>
    <row r="81" ht="20.25" customHeight="1" spans="1:23">
      <c r="A81" s="158" t="str">
        <f t="shared" si="1"/>
        <v>       玉溪市关心下一代工作委员会</v>
      </c>
      <c r="B81" s="158" t="s">
        <v>282</v>
      </c>
      <c r="C81" s="158" t="s">
        <v>161</v>
      </c>
      <c r="D81" s="158" t="s">
        <v>94</v>
      </c>
      <c r="E81" s="158" t="s">
        <v>181</v>
      </c>
      <c r="F81" s="158" t="s">
        <v>175</v>
      </c>
      <c r="G81" s="158" t="s">
        <v>176</v>
      </c>
      <c r="H81" s="162">
        <v>4000</v>
      </c>
      <c r="I81" s="66">
        <v>4000</v>
      </c>
      <c r="J81" s="66">
        <v>1000</v>
      </c>
      <c r="K81" s="158"/>
      <c r="L81" s="66">
        <v>3000</v>
      </c>
      <c r="M81" s="158"/>
      <c r="N81" s="66"/>
      <c r="O81" s="66"/>
      <c r="P81" s="158"/>
      <c r="Q81" s="66"/>
      <c r="R81" s="66"/>
      <c r="S81" s="66"/>
      <c r="T81" s="66"/>
      <c r="U81" s="66"/>
      <c r="V81" s="66"/>
      <c r="W81" s="66"/>
    </row>
    <row r="82" ht="20.25" customHeight="1" spans="1:23">
      <c r="A82" s="158" t="str">
        <f t="shared" si="1"/>
        <v>       玉溪市关心下一代工作委员会</v>
      </c>
      <c r="B82" s="158" t="s">
        <v>282</v>
      </c>
      <c r="C82" s="158" t="s">
        <v>161</v>
      </c>
      <c r="D82" s="158" t="s">
        <v>94</v>
      </c>
      <c r="E82" s="158" t="s">
        <v>181</v>
      </c>
      <c r="F82" s="158" t="s">
        <v>177</v>
      </c>
      <c r="G82" s="158" t="s">
        <v>178</v>
      </c>
      <c r="H82" s="162">
        <v>3600</v>
      </c>
      <c r="I82" s="66">
        <v>3600</v>
      </c>
      <c r="J82" s="66">
        <v>900</v>
      </c>
      <c r="K82" s="158"/>
      <c r="L82" s="66">
        <v>2700</v>
      </c>
      <c r="M82" s="158"/>
      <c r="N82" s="66"/>
      <c r="O82" s="66"/>
      <c r="P82" s="158"/>
      <c r="Q82" s="66"/>
      <c r="R82" s="66"/>
      <c r="S82" s="66"/>
      <c r="T82" s="66"/>
      <c r="U82" s="66"/>
      <c r="V82" s="66"/>
      <c r="W82" s="66"/>
    </row>
    <row r="83" ht="20.25" customHeight="1" spans="1:23">
      <c r="A83" s="158" t="str">
        <f t="shared" si="1"/>
        <v>       玉溪市关心下一代工作委员会</v>
      </c>
      <c r="B83" s="158" t="s">
        <v>282</v>
      </c>
      <c r="C83" s="158" t="s">
        <v>161</v>
      </c>
      <c r="D83" s="158" t="s">
        <v>100</v>
      </c>
      <c r="E83" s="158" t="s">
        <v>182</v>
      </c>
      <c r="F83" s="158" t="s">
        <v>183</v>
      </c>
      <c r="G83" s="158" t="s">
        <v>184</v>
      </c>
      <c r="H83" s="162">
        <v>600</v>
      </c>
      <c r="I83" s="66">
        <v>600</v>
      </c>
      <c r="J83" s="66">
        <v>600</v>
      </c>
      <c r="K83" s="158"/>
      <c r="L83" s="66"/>
      <c r="M83" s="158"/>
      <c r="N83" s="66"/>
      <c r="O83" s="66"/>
      <c r="P83" s="158"/>
      <c r="Q83" s="66"/>
      <c r="R83" s="66"/>
      <c r="S83" s="66"/>
      <c r="T83" s="66"/>
      <c r="U83" s="66"/>
      <c r="V83" s="66"/>
      <c r="W83" s="66"/>
    </row>
    <row r="84" ht="20.25" customHeight="1" spans="1:23">
      <c r="A84" s="158" t="str">
        <f t="shared" si="1"/>
        <v>       玉溪市关心下一代工作委员会</v>
      </c>
      <c r="B84" s="158" t="s">
        <v>283</v>
      </c>
      <c r="C84" s="158" t="s">
        <v>137</v>
      </c>
      <c r="D84" s="158" t="s">
        <v>94</v>
      </c>
      <c r="E84" s="158" t="s">
        <v>181</v>
      </c>
      <c r="F84" s="158" t="s">
        <v>267</v>
      </c>
      <c r="G84" s="158" t="s">
        <v>137</v>
      </c>
      <c r="H84" s="162">
        <v>3600</v>
      </c>
      <c r="I84" s="66">
        <v>3600</v>
      </c>
      <c r="J84" s="66"/>
      <c r="K84" s="158"/>
      <c r="L84" s="66">
        <v>3600</v>
      </c>
      <c r="M84" s="158"/>
      <c r="N84" s="66"/>
      <c r="O84" s="66"/>
      <c r="P84" s="158"/>
      <c r="Q84" s="66"/>
      <c r="R84" s="66"/>
      <c r="S84" s="66"/>
      <c r="T84" s="66"/>
      <c r="U84" s="66"/>
      <c r="V84" s="66"/>
      <c r="W84" s="66"/>
    </row>
    <row r="85" ht="20.25" customHeight="1" spans="1:23">
      <c r="A85" s="158" t="str">
        <f t="shared" si="1"/>
        <v>       玉溪市关心下一代工作委员会</v>
      </c>
      <c r="B85" s="158" t="s">
        <v>284</v>
      </c>
      <c r="C85" s="158" t="s">
        <v>232</v>
      </c>
      <c r="D85" s="158" t="s">
        <v>94</v>
      </c>
      <c r="E85" s="158" t="s">
        <v>181</v>
      </c>
      <c r="F85" s="158" t="s">
        <v>198</v>
      </c>
      <c r="G85" s="158" t="s">
        <v>199</v>
      </c>
      <c r="H85" s="162">
        <v>5000</v>
      </c>
      <c r="I85" s="66">
        <v>5000</v>
      </c>
      <c r="J85" s="66"/>
      <c r="K85" s="158"/>
      <c r="L85" s="66">
        <v>5000</v>
      </c>
      <c r="M85" s="158"/>
      <c r="N85" s="66"/>
      <c r="O85" s="66"/>
      <c r="P85" s="158"/>
      <c r="Q85" s="66"/>
      <c r="R85" s="66"/>
      <c r="S85" s="66"/>
      <c r="T85" s="66"/>
      <c r="U85" s="66"/>
      <c r="V85" s="66"/>
      <c r="W85" s="66"/>
    </row>
    <row r="86" ht="20.25" customHeight="1" spans="1:23">
      <c r="A86" s="158" t="str">
        <f t="shared" si="1"/>
        <v>       玉溪市关心下一代工作委员会</v>
      </c>
      <c r="B86" s="158" t="s">
        <v>285</v>
      </c>
      <c r="C86" s="158" t="s">
        <v>255</v>
      </c>
      <c r="D86" s="158" t="s">
        <v>94</v>
      </c>
      <c r="E86" s="158" t="s">
        <v>181</v>
      </c>
      <c r="F86" s="158" t="s">
        <v>194</v>
      </c>
      <c r="G86" s="158" t="s">
        <v>195</v>
      </c>
      <c r="H86" s="162">
        <v>197600</v>
      </c>
      <c r="I86" s="66">
        <v>197600</v>
      </c>
      <c r="J86" s="66">
        <v>197600</v>
      </c>
      <c r="K86" s="158"/>
      <c r="L86" s="66"/>
      <c r="M86" s="158"/>
      <c r="N86" s="66"/>
      <c r="O86" s="66"/>
      <c r="P86" s="158"/>
      <c r="Q86" s="66"/>
      <c r="R86" s="66"/>
      <c r="S86" s="66"/>
      <c r="T86" s="66"/>
      <c r="U86" s="66"/>
      <c r="V86" s="66"/>
      <c r="W86" s="66"/>
    </row>
    <row r="87" ht="20.25" customHeight="1" spans="1:23">
      <c r="A87" s="158" t="str">
        <f t="shared" si="1"/>
        <v>       玉溪市关心下一代工作委员会</v>
      </c>
      <c r="B87" s="158" t="s">
        <v>286</v>
      </c>
      <c r="C87" s="158" t="s">
        <v>257</v>
      </c>
      <c r="D87" s="158" t="s">
        <v>94</v>
      </c>
      <c r="E87" s="158" t="s">
        <v>181</v>
      </c>
      <c r="F87" s="158" t="s">
        <v>194</v>
      </c>
      <c r="G87" s="158" t="s">
        <v>195</v>
      </c>
      <c r="H87" s="162">
        <v>100000</v>
      </c>
      <c r="I87" s="66">
        <v>100000</v>
      </c>
      <c r="J87" s="66"/>
      <c r="K87" s="158"/>
      <c r="L87" s="66">
        <v>100000</v>
      </c>
      <c r="M87" s="158"/>
      <c r="N87" s="66"/>
      <c r="O87" s="66"/>
      <c r="P87" s="158"/>
      <c r="Q87" s="66"/>
      <c r="R87" s="66"/>
      <c r="S87" s="66"/>
      <c r="T87" s="66"/>
      <c r="U87" s="66"/>
      <c r="V87" s="66"/>
      <c r="W87" s="66"/>
    </row>
    <row r="88" ht="20.25" customHeight="1" spans="1:23">
      <c r="A88" s="158" t="str">
        <f t="shared" si="1"/>
        <v>       玉溪市关心下一代工作委员会</v>
      </c>
      <c r="B88" s="158" t="s">
        <v>287</v>
      </c>
      <c r="C88" s="158" t="s">
        <v>234</v>
      </c>
      <c r="D88" s="158" t="s">
        <v>94</v>
      </c>
      <c r="E88" s="158" t="s">
        <v>181</v>
      </c>
      <c r="F88" s="158" t="s">
        <v>235</v>
      </c>
      <c r="G88" s="158" t="s">
        <v>219</v>
      </c>
      <c r="H88" s="162">
        <v>48000</v>
      </c>
      <c r="I88" s="66">
        <v>48000</v>
      </c>
      <c r="J88" s="66">
        <v>12000</v>
      </c>
      <c r="K88" s="158"/>
      <c r="L88" s="66">
        <v>36000</v>
      </c>
      <c r="M88" s="158"/>
      <c r="N88" s="66"/>
      <c r="O88" s="66"/>
      <c r="P88" s="158"/>
      <c r="Q88" s="66"/>
      <c r="R88" s="66"/>
      <c r="S88" s="66"/>
      <c r="T88" s="66"/>
      <c r="U88" s="66"/>
      <c r="V88" s="66"/>
      <c r="W88" s="66"/>
    </row>
    <row r="89" ht="20.25" customHeight="1" spans="1:23">
      <c r="A89" s="158" t="str">
        <f t="shared" si="1"/>
        <v>       玉溪市关心下一代工作委员会</v>
      </c>
      <c r="B89" s="158" t="s">
        <v>288</v>
      </c>
      <c r="C89" s="158" t="s">
        <v>237</v>
      </c>
      <c r="D89" s="158" t="s">
        <v>94</v>
      </c>
      <c r="E89" s="158" t="s">
        <v>181</v>
      </c>
      <c r="F89" s="158" t="s">
        <v>163</v>
      </c>
      <c r="G89" s="158" t="s">
        <v>164</v>
      </c>
      <c r="H89" s="162">
        <v>25000</v>
      </c>
      <c r="I89" s="66">
        <v>25000</v>
      </c>
      <c r="J89" s="66"/>
      <c r="K89" s="158"/>
      <c r="L89" s="66">
        <v>25000</v>
      </c>
      <c r="M89" s="158"/>
      <c r="N89" s="66"/>
      <c r="O89" s="66"/>
      <c r="P89" s="158"/>
      <c r="Q89" s="66"/>
      <c r="R89" s="66"/>
      <c r="S89" s="66"/>
      <c r="T89" s="66"/>
      <c r="U89" s="66"/>
      <c r="V89" s="66"/>
      <c r="W89" s="66"/>
    </row>
    <row r="90" ht="20.25" customHeight="1" spans="1:23">
      <c r="A90" s="158" t="str">
        <f t="shared" si="1"/>
        <v>       玉溪市关心下一代工作委员会</v>
      </c>
      <c r="B90" s="158" t="s">
        <v>288</v>
      </c>
      <c r="C90" s="158" t="s">
        <v>237</v>
      </c>
      <c r="D90" s="158" t="s">
        <v>94</v>
      </c>
      <c r="E90" s="158" t="s">
        <v>181</v>
      </c>
      <c r="F90" s="158" t="s">
        <v>238</v>
      </c>
      <c r="G90" s="158" t="s">
        <v>239</v>
      </c>
      <c r="H90" s="162">
        <v>54000</v>
      </c>
      <c r="I90" s="66">
        <v>54000</v>
      </c>
      <c r="J90" s="66"/>
      <c r="K90" s="158"/>
      <c r="L90" s="66">
        <v>54000</v>
      </c>
      <c r="M90" s="158"/>
      <c r="N90" s="66"/>
      <c r="O90" s="66"/>
      <c r="P90" s="158"/>
      <c r="Q90" s="66"/>
      <c r="R90" s="66"/>
      <c r="S90" s="66"/>
      <c r="T90" s="66"/>
      <c r="U90" s="66"/>
      <c r="V90" s="66"/>
      <c r="W90" s="66"/>
    </row>
    <row r="91" ht="20.25" customHeight="1" spans="1:23">
      <c r="A91" s="158" t="str">
        <f t="shared" si="1"/>
        <v>       玉溪市关心下一代工作委员会</v>
      </c>
      <c r="B91" s="158" t="s">
        <v>288</v>
      </c>
      <c r="C91" s="158" t="s">
        <v>237</v>
      </c>
      <c r="D91" s="158" t="s">
        <v>94</v>
      </c>
      <c r="E91" s="158" t="s">
        <v>181</v>
      </c>
      <c r="F91" s="158" t="s">
        <v>169</v>
      </c>
      <c r="G91" s="158" t="s">
        <v>170</v>
      </c>
      <c r="H91" s="162">
        <v>4000</v>
      </c>
      <c r="I91" s="66">
        <v>4000</v>
      </c>
      <c r="J91" s="66"/>
      <c r="K91" s="158"/>
      <c r="L91" s="66">
        <v>4000</v>
      </c>
      <c r="M91" s="158"/>
      <c r="N91" s="66"/>
      <c r="O91" s="66"/>
      <c r="P91" s="158"/>
      <c r="Q91" s="66"/>
      <c r="R91" s="66"/>
      <c r="S91" s="66"/>
      <c r="T91" s="66"/>
      <c r="U91" s="66"/>
      <c r="V91" s="66"/>
      <c r="W91" s="66"/>
    </row>
    <row r="92" ht="20.25" customHeight="1" spans="1:23">
      <c r="A92" s="158" t="str">
        <f t="shared" si="1"/>
        <v>       玉溪市关心下一代工作委员会</v>
      </c>
      <c r="B92" s="158" t="s">
        <v>288</v>
      </c>
      <c r="C92" s="158" t="s">
        <v>237</v>
      </c>
      <c r="D92" s="158" t="s">
        <v>94</v>
      </c>
      <c r="E92" s="158" t="s">
        <v>181</v>
      </c>
      <c r="F92" s="158" t="s">
        <v>171</v>
      </c>
      <c r="G92" s="158" t="s">
        <v>172</v>
      </c>
      <c r="H92" s="162">
        <v>33841</v>
      </c>
      <c r="I92" s="66">
        <v>33841</v>
      </c>
      <c r="J92" s="66"/>
      <c r="K92" s="158"/>
      <c r="L92" s="66">
        <v>33841</v>
      </c>
      <c r="M92" s="158"/>
      <c r="N92" s="66"/>
      <c r="O92" s="66"/>
      <c r="P92" s="158"/>
      <c r="Q92" s="66"/>
      <c r="R92" s="66"/>
      <c r="S92" s="66"/>
      <c r="T92" s="66"/>
      <c r="U92" s="66"/>
      <c r="V92" s="66"/>
      <c r="W92" s="66"/>
    </row>
    <row r="93" ht="20.25" customHeight="1" spans="1:23">
      <c r="A93" s="158" t="str">
        <f t="shared" si="1"/>
        <v>       玉溪市关心下一代工作委员会</v>
      </c>
      <c r="B93" s="158" t="s">
        <v>288</v>
      </c>
      <c r="C93" s="158" t="s">
        <v>237</v>
      </c>
      <c r="D93" s="158" t="s">
        <v>94</v>
      </c>
      <c r="E93" s="158" t="s">
        <v>181</v>
      </c>
      <c r="F93" s="158" t="s">
        <v>173</v>
      </c>
      <c r="G93" s="158" t="s">
        <v>174</v>
      </c>
      <c r="H93" s="162">
        <v>156600</v>
      </c>
      <c r="I93" s="66">
        <v>156600</v>
      </c>
      <c r="J93" s="66"/>
      <c r="K93" s="158"/>
      <c r="L93" s="66">
        <v>156600</v>
      </c>
      <c r="M93" s="158"/>
      <c r="N93" s="66"/>
      <c r="O93" s="66"/>
      <c r="P93" s="158"/>
      <c r="Q93" s="66"/>
      <c r="R93" s="66"/>
      <c r="S93" s="66"/>
      <c r="T93" s="66"/>
      <c r="U93" s="66"/>
      <c r="V93" s="66"/>
      <c r="W93" s="66"/>
    </row>
    <row r="94" ht="20.25" customHeight="1" spans="1:23">
      <c r="A94" s="158" t="str">
        <f t="shared" si="1"/>
        <v>       玉溪市关心下一代工作委员会</v>
      </c>
      <c r="B94" s="158" t="s">
        <v>289</v>
      </c>
      <c r="C94" s="158" t="s">
        <v>275</v>
      </c>
      <c r="D94" s="158" t="s">
        <v>91</v>
      </c>
      <c r="E94" s="158" t="s">
        <v>162</v>
      </c>
      <c r="F94" s="158" t="s">
        <v>276</v>
      </c>
      <c r="G94" s="158" t="s">
        <v>275</v>
      </c>
      <c r="H94" s="162">
        <v>9197.76</v>
      </c>
      <c r="I94" s="66">
        <v>9197.76</v>
      </c>
      <c r="J94" s="66"/>
      <c r="K94" s="158"/>
      <c r="L94" s="66">
        <v>9197.76</v>
      </c>
      <c r="M94" s="158"/>
      <c r="N94" s="66"/>
      <c r="O94" s="66"/>
      <c r="P94" s="158"/>
      <c r="Q94" s="66"/>
      <c r="R94" s="66"/>
      <c r="S94" s="66"/>
      <c r="T94" s="66"/>
      <c r="U94" s="66"/>
      <c r="V94" s="66"/>
      <c r="W94" s="66"/>
    </row>
    <row r="95" ht="20.25" customHeight="1" spans="1:23">
      <c r="A95" s="165" t="s">
        <v>67</v>
      </c>
      <c r="B95" s="158"/>
      <c r="C95" s="158"/>
      <c r="D95" s="158"/>
      <c r="E95" s="158"/>
      <c r="F95" s="158"/>
      <c r="G95" s="158"/>
      <c r="H95" s="162">
        <v>4977577.51</v>
      </c>
      <c r="I95" s="66">
        <v>4977577.51</v>
      </c>
      <c r="J95" s="66">
        <v>1597090.01</v>
      </c>
      <c r="K95" s="158"/>
      <c r="L95" s="66">
        <v>3380487.5</v>
      </c>
      <c r="M95" s="158"/>
      <c r="N95" s="66"/>
      <c r="O95" s="66"/>
      <c r="P95" s="158"/>
      <c r="Q95" s="66"/>
      <c r="R95" s="66"/>
      <c r="S95" s="66"/>
      <c r="T95" s="66"/>
      <c r="U95" s="66"/>
      <c r="V95" s="66"/>
      <c r="W95" s="66"/>
    </row>
    <row r="96" ht="20.25" customHeight="1" spans="1:23">
      <c r="A96" s="158" t="str">
        <f t="shared" ref="A96:A127" si="2">"       "&amp;"玉溪市档案馆"</f>
        <v>       玉溪市档案馆</v>
      </c>
      <c r="B96" s="158" t="s">
        <v>290</v>
      </c>
      <c r="C96" s="158" t="s">
        <v>193</v>
      </c>
      <c r="D96" s="158" t="s">
        <v>89</v>
      </c>
      <c r="E96" s="158" t="s">
        <v>291</v>
      </c>
      <c r="F96" s="158" t="s">
        <v>187</v>
      </c>
      <c r="G96" s="158" t="s">
        <v>188</v>
      </c>
      <c r="H96" s="162">
        <v>535212</v>
      </c>
      <c r="I96" s="66">
        <v>535212</v>
      </c>
      <c r="J96" s="66">
        <v>234155.25</v>
      </c>
      <c r="K96" s="158"/>
      <c r="L96" s="66">
        <v>301056.75</v>
      </c>
      <c r="M96" s="158"/>
      <c r="N96" s="66"/>
      <c r="O96" s="66"/>
      <c r="P96" s="158"/>
      <c r="Q96" s="66"/>
      <c r="R96" s="66"/>
      <c r="S96" s="66"/>
      <c r="T96" s="66"/>
      <c r="U96" s="66"/>
      <c r="V96" s="66"/>
      <c r="W96" s="66"/>
    </row>
    <row r="97" ht="20.25" customHeight="1" spans="1:23">
      <c r="A97" s="158" t="str">
        <f t="shared" si="2"/>
        <v>       玉溪市档案馆</v>
      </c>
      <c r="B97" s="158" t="s">
        <v>290</v>
      </c>
      <c r="C97" s="158" t="s">
        <v>193</v>
      </c>
      <c r="D97" s="158" t="s">
        <v>89</v>
      </c>
      <c r="E97" s="158" t="s">
        <v>291</v>
      </c>
      <c r="F97" s="158" t="s">
        <v>194</v>
      </c>
      <c r="G97" s="158" t="s">
        <v>195</v>
      </c>
      <c r="H97" s="162">
        <v>235980</v>
      </c>
      <c r="I97" s="66">
        <v>235980</v>
      </c>
      <c r="J97" s="66">
        <v>103241.25</v>
      </c>
      <c r="K97" s="158"/>
      <c r="L97" s="66">
        <v>132738.75</v>
      </c>
      <c r="M97" s="158"/>
      <c r="N97" s="66"/>
      <c r="O97" s="66"/>
      <c r="P97" s="158"/>
      <c r="Q97" s="66"/>
      <c r="R97" s="66"/>
      <c r="S97" s="66"/>
      <c r="T97" s="66"/>
      <c r="U97" s="66"/>
      <c r="V97" s="66"/>
      <c r="W97" s="66"/>
    </row>
    <row r="98" ht="20.25" customHeight="1" spans="1:23">
      <c r="A98" s="158" t="str">
        <f t="shared" si="2"/>
        <v>       玉溪市档案馆</v>
      </c>
      <c r="B98" s="158" t="s">
        <v>290</v>
      </c>
      <c r="C98" s="158" t="s">
        <v>193</v>
      </c>
      <c r="D98" s="158" t="s">
        <v>114</v>
      </c>
      <c r="E98" s="158" t="s">
        <v>191</v>
      </c>
      <c r="F98" s="158" t="s">
        <v>189</v>
      </c>
      <c r="G98" s="158" t="s">
        <v>190</v>
      </c>
      <c r="H98" s="162">
        <v>25812</v>
      </c>
      <c r="I98" s="66">
        <v>25812</v>
      </c>
      <c r="J98" s="66"/>
      <c r="K98" s="158"/>
      <c r="L98" s="66">
        <v>25812</v>
      </c>
      <c r="M98" s="158"/>
      <c r="N98" s="66"/>
      <c r="O98" s="66"/>
      <c r="P98" s="158"/>
      <c r="Q98" s="66"/>
      <c r="R98" s="66"/>
      <c r="S98" s="66"/>
      <c r="T98" s="66"/>
      <c r="U98" s="66"/>
      <c r="V98" s="66"/>
      <c r="W98" s="66"/>
    </row>
    <row r="99" ht="20.25" customHeight="1" spans="1:23">
      <c r="A99" s="158" t="str">
        <f t="shared" si="2"/>
        <v>       玉溪市档案馆</v>
      </c>
      <c r="B99" s="158" t="s">
        <v>292</v>
      </c>
      <c r="C99" s="158" t="s">
        <v>197</v>
      </c>
      <c r="D99" s="158" t="s">
        <v>89</v>
      </c>
      <c r="E99" s="158" t="s">
        <v>291</v>
      </c>
      <c r="F99" s="158" t="s">
        <v>198</v>
      </c>
      <c r="G99" s="158" t="s">
        <v>199</v>
      </c>
      <c r="H99" s="162">
        <v>9007.97</v>
      </c>
      <c r="I99" s="66">
        <v>9007.97</v>
      </c>
      <c r="J99" s="66">
        <v>2251.99</v>
      </c>
      <c r="K99" s="158"/>
      <c r="L99" s="66">
        <v>6755.98</v>
      </c>
      <c r="M99" s="158"/>
      <c r="N99" s="66"/>
      <c r="O99" s="66"/>
      <c r="P99" s="158"/>
      <c r="Q99" s="66"/>
      <c r="R99" s="66"/>
      <c r="S99" s="66"/>
      <c r="T99" s="66"/>
      <c r="U99" s="66"/>
      <c r="V99" s="66"/>
      <c r="W99" s="66"/>
    </row>
    <row r="100" ht="20.25" customHeight="1" spans="1:23">
      <c r="A100" s="158" t="str">
        <f t="shared" si="2"/>
        <v>       玉溪市档案馆</v>
      </c>
      <c r="B100" s="158" t="s">
        <v>292</v>
      </c>
      <c r="C100" s="158" t="s">
        <v>197</v>
      </c>
      <c r="D100" s="158" t="s">
        <v>101</v>
      </c>
      <c r="E100" s="158" t="s">
        <v>200</v>
      </c>
      <c r="F100" s="158" t="s">
        <v>201</v>
      </c>
      <c r="G100" s="158" t="s">
        <v>202</v>
      </c>
      <c r="H100" s="162">
        <v>198760.32</v>
      </c>
      <c r="I100" s="66">
        <v>198760.32</v>
      </c>
      <c r="J100" s="66">
        <v>49690.08</v>
      </c>
      <c r="K100" s="158"/>
      <c r="L100" s="66">
        <v>149070.24</v>
      </c>
      <c r="M100" s="158"/>
      <c r="N100" s="66"/>
      <c r="O100" s="66"/>
      <c r="P100" s="158"/>
      <c r="Q100" s="66"/>
      <c r="R100" s="66"/>
      <c r="S100" s="66"/>
      <c r="T100" s="66"/>
      <c r="U100" s="66"/>
      <c r="V100" s="66"/>
      <c r="W100" s="66"/>
    </row>
    <row r="101" ht="20.25" customHeight="1" spans="1:23">
      <c r="A101" s="158" t="str">
        <f t="shared" si="2"/>
        <v>       玉溪市档案馆</v>
      </c>
      <c r="B101" s="158" t="s">
        <v>292</v>
      </c>
      <c r="C101" s="158" t="s">
        <v>197</v>
      </c>
      <c r="D101" s="158" t="s">
        <v>108</v>
      </c>
      <c r="E101" s="158" t="s">
        <v>206</v>
      </c>
      <c r="F101" s="158" t="s">
        <v>204</v>
      </c>
      <c r="G101" s="158" t="s">
        <v>205</v>
      </c>
      <c r="H101" s="162">
        <v>103106.92</v>
      </c>
      <c r="I101" s="66">
        <v>103106.92</v>
      </c>
      <c r="J101" s="66">
        <v>25776.73</v>
      </c>
      <c r="K101" s="158"/>
      <c r="L101" s="66">
        <v>77330.19</v>
      </c>
      <c r="M101" s="158"/>
      <c r="N101" s="66"/>
      <c r="O101" s="66"/>
      <c r="P101" s="158"/>
      <c r="Q101" s="66"/>
      <c r="R101" s="66"/>
      <c r="S101" s="66"/>
      <c r="T101" s="66"/>
      <c r="U101" s="66"/>
      <c r="V101" s="66"/>
      <c r="W101" s="66"/>
    </row>
    <row r="102" ht="20.25" customHeight="1" spans="1:23">
      <c r="A102" s="158" t="str">
        <f t="shared" si="2"/>
        <v>       玉溪市档案馆</v>
      </c>
      <c r="B102" s="158" t="s">
        <v>292</v>
      </c>
      <c r="C102" s="158" t="s">
        <v>197</v>
      </c>
      <c r="D102" s="158" t="s">
        <v>109</v>
      </c>
      <c r="E102" s="158" t="s">
        <v>207</v>
      </c>
      <c r="F102" s="158" t="s">
        <v>208</v>
      </c>
      <c r="G102" s="158" t="s">
        <v>209</v>
      </c>
      <c r="H102" s="162">
        <v>98112.6</v>
      </c>
      <c r="I102" s="66">
        <v>98112.6</v>
      </c>
      <c r="J102" s="66">
        <v>24528.15</v>
      </c>
      <c r="K102" s="158"/>
      <c r="L102" s="66">
        <v>73584.45</v>
      </c>
      <c r="M102" s="158"/>
      <c r="N102" s="66"/>
      <c r="O102" s="66"/>
      <c r="P102" s="158"/>
      <c r="Q102" s="66"/>
      <c r="R102" s="66"/>
      <c r="S102" s="66"/>
      <c r="T102" s="66"/>
      <c r="U102" s="66"/>
      <c r="V102" s="66"/>
      <c r="W102" s="66"/>
    </row>
    <row r="103" ht="20.25" customHeight="1" spans="1:23">
      <c r="A103" s="158" t="str">
        <f t="shared" si="2"/>
        <v>       玉溪市档案馆</v>
      </c>
      <c r="B103" s="158" t="s">
        <v>292</v>
      </c>
      <c r="C103" s="158" t="s">
        <v>197</v>
      </c>
      <c r="D103" s="158" t="s">
        <v>110</v>
      </c>
      <c r="E103" s="158" t="s">
        <v>210</v>
      </c>
      <c r="F103" s="158" t="s">
        <v>198</v>
      </c>
      <c r="G103" s="158" t="s">
        <v>199</v>
      </c>
      <c r="H103" s="162">
        <v>13693.23</v>
      </c>
      <c r="I103" s="66">
        <v>13693.23</v>
      </c>
      <c r="J103" s="66">
        <v>9873.31</v>
      </c>
      <c r="K103" s="158"/>
      <c r="L103" s="66">
        <v>3819.92</v>
      </c>
      <c r="M103" s="158"/>
      <c r="N103" s="66"/>
      <c r="O103" s="66"/>
      <c r="P103" s="158"/>
      <c r="Q103" s="66"/>
      <c r="R103" s="66"/>
      <c r="S103" s="66"/>
      <c r="T103" s="66"/>
      <c r="U103" s="66"/>
      <c r="V103" s="66"/>
      <c r="W103" s="66"/>
    </row>
    <row r="104" ht="20.25" customHeight="1" spans="1:23">
      <c r="A104" s="158" t="str">
        <f t="shared" si="2"/>
        <v>       玉溪市档案馆</v>
      </c>
      <c r="B104" s="158" t="s">
        <v>293</v>
      </c>
      <c r="C104" s="158" t="s">
        <v>212</v>
      </c>
      <c r="D104" s="158" t="s">
        <v>113</v>
      </c>
      <c r="E104" s="158" t="s">
        <v>212</v>
      </c>
      <c r="F104" s="158" t="s">
        <v>213</v>
      </c>
      <c r="G104" s="158" t="s">
        <v>212</v>
      </c>
      <c r="H104" s="162">
        <v>221988</v>
      </c>
      <c r="I104" s="66">
        <v>221988</v>
      </c>
      <c r="J104" s="66">
        <v>55497</v>
      </c>
      <c r="K104" s="158"/>
      <c r="L104" s="66">
        <v>166491</v>
      </c>
      <c r="M104" s="158"/>
      <c r="N104" s="66"/>
      <c r="O104" s="66"/>
      <c r="P104" s="158"/>
      <c r="Q104" s="66"/>
      <c r="R104" s="66"/>
      <c r="S104" s="66"/>
      <c r="T104" s="66"/>
      <c r="U104" s="66"/>
      <c r="V104" s="66"/>
      <c r="W104" s="66"/>
    </row>
    <row r="105" ht="20.25" customHeight="1" spans="1:23">
      <c r="A105" s="158" t="str">
        <f t="shared" si="2"/>
        <v>       玉溪市档案馆</v>
      </c>
      <c r="B105" s="158" t="s">
        <v>294</v>
      </c>
      <c r="C105" s="158" t="s">
        <v>215</v>
      </c>
      <c r="D105" s="158" t="s">
        <v>100</v>
      </c>
      <c r="E105" s="158" t="s">
        <v>182</v>
      </c>
      <c r="F105" s="158" t="s">
        <v>216</v>
      </c>
      <c r="G105" s="158" t="s">
        <v>217</v>
      </c>
      <c r="H105" s="162">
        <v>312000</v>
      </c>
      <c r="I105" s="66">
        <v>312000</v>
      </c>
      <c r="J105" s="66">
        <v>312000</v>
      </c>
      <c r="K105" s="158"/>
      <c r="L105" s="66"/>
      <c r="M105" s="158"/>
      <c r="N105" s="66"/>
      <c r="O105" s="66"/>
      <c r="P105" s="158"/>
      <c r="Q105" s="66"/>
      <c r="R105" s="66"/>
      <c r="S105" s="66"/>
      <c r="T105" s="66"/>
      <c r="U105" s="66"/>
      <c r="V105" s="66"/>
      <c r="W105" s="66"/>
    </row>
    <row r="106" ht="20.25" customHeight="1" spans="1:23">
      <c r="A106" s="158" t="str">
        <f t="shared" si="2"/>
        <v>       玉溪市档案馆</v>
      </c>
      <c r="B106" s="158" t="s">
        <v>295</v>
      </c>
      <c r="C106" s="158" t="s">
        <v>229</v>
      </c>
      <c r="D106" s="158" t="s">
        <v>89</v>
      </c>
      <c r="E106" s="158" t="s">
        <v>291</v>
      </c>
      <c r="F106" s="158" t="s">
        <v>230</v>
      </c>
      <c r="G106" s="158" t="s">
        <v>229</v>
      </c>
      <c r="H106" s="162">
        <v>52806.96</v>
      </c>
      <c r="I106" s="66">
        <v>52806.96</v>
      </c>
      <c r="J106" s="66"/>
      <c r="K106" s="158"/>
      <c r="L106" s="66">
        <v>52806.96</v>
      </c>
      <c r="M106" s="158"/>
      <c r="N106" s="66"/>
      <c r="O106" s="66"/>
      <c r="P106" s="158"/>
      <c r="Q106" s="66"/>
      <c r="R106" s="66"/>
      <c r="S106" s="66"/>
      <c r="T106" s="66"/>
      <c r="U106" s="66"/>
      <c r="V106" s="66"/>
      <c r="W106" s="66"/>
    </row>
    <row r="107" ht="20.25" customHeight="1" spans="1:23">
      <c r="A107" s="158" t="str">
        <f t="shared" si="2"/>
        <v>       玉溪市档案馆</v>
      </c>
      <c r="B107" s="158" t="s">
        <v>296</v>
      </c>
      <c r="C107" s="158" t="s">
        <v>161</v>
      </c>
      <c r="D107" s="158" t="s">
        <v>89</v>
      </c>
      <c r="E107" s="158" t="s">
        <v>291</v>
      </c>
      <c r="F107" s="158" t="s">
        <v>163</v>
      </c>
      <c r="G107" s="158" t="s">
        <v>164</v>
      </c>
      <c r="H107" s="162">
        <v>55305</v>
      </c>
      <c r="I107" s="66">
        <v>55305</v>
      </c>
      <c r="J107" s="66">
        <v>13826.25</v>
      </c>
      <c r="K107" s="158"/>
      <c r="L107" s="66">
        <v>41478.75</v>
      </c>
      <c r="M107" s="158"/>
      <c r="N107" s="66"/>
      <c r="O107" s="66"/>
      <c r="P107" s="158"/>
      <c r="Q107" s="66"/>
      <c r="R107" s="66"/>
      <c r="S107" s="66"/>
      <c r="T107" s="66"/>
      <c r="U107" s="66"/>
      <c r="V107" s="66"/>
      <c r="W107" s="66"/>
    </row>
    <row r="108" ht="20.25" customHeight="1" spans="1:23">
      <c r="A108" s="158" t="str">
        <f t="shared" si="2"/>
        <v>       玉溪市档案馆</v>
      </c>
      <c r="B108" s="158" t="s">
        <v>296</v>
      </c>
      <c r="C108" s="158" t="s">
        <v>161</v>
      </c>
      <c r="D108" s="158" t="s">
        <v>89</v>
      </c>
      <c r="E108" s="158" t="s">
        <v>291</v>
      </c>
      <c r="F108" s="158" t="s">
        <v>165</v>
      </c>
      <c r="G108" s="158" t="s">
        <v>166</v>
      </c>
      <c r="H108" s="162">
        <v>1000</v>
      </c>
      <c r="I108" s="66">
        <v>1000</v>
      </c>
      <c r="J108" s="66">
        <v>250</v>
      </c>
      <c r="K108" s="158"/>
      <c r="L108" s="66">
        <v>750</v>
      </c>
      <c r="M108" s="158"/>
      <c r="N108" s="66"/>
      <c r="O108" s="66"/>
      <c r="P108" s="158"/>
      <c r="Q108" s="66"/>
      <c r="R108" s="66"/>
      <c r="S108" s="66"/>
      <c r="T108" s="66"/>
      <c r="U108" s="66"/>
      <c r="V108" s="66"/>
      <c r="W108" s="66"/>
    </row>
    <row r="109" ht="20.25" customHeight="1" spans="1:23">
      <c r="A109" s="158" t="str">
        <f t="shared" si="2"/>
        <v>       玉溪市档案馆</v>
      </c>
      <c r="B109" s="158" t="s">
        <v>296</v>
      </c>
      <c r="C109" s="158" t="s">
        <v>161</v>
      </c>
      <c r="D109" s="158" t="s">
        <v>89</v>
      </c>
      <c r="E109" s="158" t="s">
        <v>291</v>
      </c>
      <c r="F109" s="158" t="s">
        <v>167</v>
      </c>
      <c r="G109" s="158" t="s">
        <v>168</v>
      </c>
      <c r="H109" s="162">
        <v>20000</v>
      </c>
      <c r="I109" s="66">
        <v>20000</v>
      </c>
      <c r="J109" s="66">
        <v>5000</v>
      </c>
      <c r="K109" s="158"/>
      <c r="L109" s="66">
        <v>15000</v>
      </c>
      <c r="M109" s="158"/>
      <c r="N109" s="66"/>
      <c r="O109" s="66"/>
      <c r="P109" s="158"/>
      <c r="Q109" s="66"/>
      <c r="R109" s="66"/>
      <c r="S109" s="66"/>
      <c r="T109" s="66"/>
      <c r="U109" s="66"/>
      <c r="V109" s="66"/>
      <c r="W109" s="66"/>
    </row>
    <row r="110" ht="20.25" customHeight="1" spans="1:23">
      <c r="A110" s="158" t="str">
        <f t="shared" si="2"/>
        <v>       玉溪市档案馆</v>
      </c>
      <c r="B110" s="158" t="s">
        <v>296</v>
      </c>
      <c r="C110" s="158" t="s">
        <v>161</v>
      </c>
      <c r="D110" s="158" t="s">
        <v>89</v>
      </c>
      <c r="E110" s="158" t="s">
        <v>291</v>
      </c>
      <c r="F110" s="158" t="s">
        <v>169</v>
      </c>
      <c r="G110" s="158" t="s">
        <v>170</v>
      </c>
      <c r="H110" s="162">
        <v>4000</v>
      </c>
      <c r="I110" s="66">
        <v>4000</v>
      </c>
      <c r="J110" s="66">
        <v>1000</v>
      </c>
      <c r="K110" s="158"/>
      <c r="L110" s="66">
        <v>3000</v>
      </c>
      <c r="M110" s="158"/>
      <c r="N110" s="66"/>
      <c r="O110" s="66"/>
      <c r="P110" s="158"/>
      <c r="Q110" s="66"/>
      <c r="R110" s="66"/>
      <c r="S110" s="66"/>
      <c r="T110" s="66"/>
      <c r="U110" s="66"/>
      <c r="V110" s="66"/>
      <c r="W110" s="66"/>
    </row>
    <row r="111" ht="20.25" customHeight="1" spans="1:23">
      <c r="A111" s="158" t="str">
        <f t="shared" si="2"/>
        <v>       玉溪市档案馆</v>
      </c>
      <c r="B111" s="158" t="s">
        <v>296</v>
      </c>
      <c r="C111" s="158" t="s">
        <v>161</v>
      </c>
      <c r="D111" s="158" t="s">
        <v>89</v>
      </c>
      <c r="E111" s="158" t="s">
        <v>291</v>
      </c>
      <c r="F111" s="158" t="s">
        <v>171</v>
      </c>
      <c r="G111" s="158" t="s">
        <v>172</v>
      </c>
      <c r="H111" s="162">
        <v>20000</v>
      </c>
      <c r="I111" s="66">
        <v>20000</v>
      </c>
      <c r="J111" s="66">
        <v>5000</v>
      </c>
      <c r="K111" s="158"/>
      <c r="L111" s="66">
        <v>15000</v>
      </c>
      <c r="M111" s="158"/>
      <c r="N111" s="66"/>
      <c r="O111" s="66"/>
      <c r="P111" s="158"/>
      <c r="Q111" s="66"/>
      <c r="R111" s="66"/>
      <c r="S111" s="66"/>
      <c r="T111" s="66"/>
      <c r="U111" s="66"/>
      <c r="V111" s="66"/>
      <c r="W111" s="66"/>
    </row>
    <row r="112" ht="20.25" customHeight="1" spans="1:23">
      <c r="A112" s="158" t="str">
        <f t="shared" si="2"/>
        <v>       玉溪市档案馆</v>
      </c>
      <c r="B112" s="158" t="s">
        <v>296</v>
      </c>
      <c r="C112" s="158" t="s">
        <v>161</v>
      </c>
      <c r="D112" s="158" t="s">
        <v>89</v>
      </c>
      <c r="E112" s="158" t="s">
        <v>291</v>
      </c>
      <c r="F112" s="158" t="s">
        <v>246</v>
      </c>
      <c r="G112" s="158" t="s">
        <v>247</v>
      </c>
      <c r="H112" s="162">
        <v>2000</v>
      </c>
      <c r="I112" s="66">
        <v>2000</v>
      </c>
      <c r="J112" s="66">
        <v>500</v>
      </c>
      <c r="K112" s="158"/>
      <c r="L112" s="66">
        <v>1500</v>
      </c>
      <c r="M112" s="158"/>
      <c r="N112" s="66"/>
      <c r="O112" s="66"/>
      <c r="P112" s="158"/>
      <c r="Q112" s="66"/>
      <c r="R112" s="66"/>
      <c r="S112" s="66"/>
      <c r="T112" s="66"/>
      <c r="U112" s="66"/>
      <c r="V112" s="66"/>
      <c r="W112" s="66"/>
    </row>
    <row r="113" ht="20.25" customHeight="1" spans="1:23">
      <c r="A113" s="158" t="str">
        <f t="shared" si="2"/>
        <v>       玉溪市档案馆</v>
      </c>
      <c r="B113" s="158" t="s">
        <v>296</v>
      </c>
      <c r="C113" s="158" t="s">
        <v>161</v>
      </c>
      <c r="D113" s="158" t="s">
        <v>89</v>
      </c>
      <c r="E113" s="158" t="s">
        <v>291</v>
      </c>
      <c r="F113" s="158" t="s">
        <v>175</v>
      </c>
      <c r="G113" s="158" t="s">
        <v>176</v>
      </c>
      <c r="H113" s="162">
        <v>20000</v>
      </c>
      <c r="I113" s="66">
        <v>20000</v>
      </c>
      <c r="J113" s="66">
        <v>5000</v>
      </c>
      <c r="K113" s="158"/>
      <c r="L113" s="66">
        <v>15000</v>
      </c>
      <c r="M113" s="158"/>
      <c r="N113" s="66"/>
      <c r="O113" s="66"/>
      <c r="P113" s="158"/>
      <c r="Q113" s="66"/>
      <c r="R113" s="66"/>
      <c r="S113" s="66"/>
      <c r="T113" s="66"/>
      <c r="U113" s="66"/>
      <c r="V113" s="66"/>
      <c r="W113" s="66"/>
    </row>
    <row r="114" ht="20.25" customHeight="1" spans="1:23">
      <c r="A114" s="158" t="str">
        <f t="shared" si="2"/>
        <v>       玉溪市档案馆</v>
      </c>
      <c r="B114" s="158" t="s">
        <v>296</v>
      </c>
      <c r="C114" s="158" t="s">
        <v>161</v>
      </c>
      <c r="D114" s="158" t="s">
        <v>89</v>
      </c>
      <c r="E114" s="158" t="s">
        <v>291</v>
      </c>
      <c r="F114" s="158" t="s">
        <v>177</v>
      </c>
      <c r="G114" s="158" t="s">
        <v>178</v>
      </c>
      <c r="H114" s="162">
        <v>10000</v>
      </c>
      <c r="I114" s="66">
        <v>10000</v>
      </c>
      <c r="J114" s="66">
        <v>2500</v>
      </c>
      <c r="K114" s="158"/>
      <c r="L114" s="66">
        <v>7500</v>
      </c>
      <c r="M114" s="158"/>
      <c r="N114" s="66"/>
      <c r="O114" s="66"/>
      <c r="P114" s="158"/>
      <c r="Q114" s="66"/>
      <c r="R114" s="66"/>
      <c r="S114" s="66"/>
      <c r="T114" s="66"/>
      <c r="U114" s="66"/>
      <c r="V114" s="66"/>
      <c r="W114" s="66"/>
    </row>
    <row r="115" ht="20.25" customHeight="1" spans="1:23">
      <c r="A115" s="158" t="str">
        <f t="shared" si="2"/>
        <v>       玉溪市档案馆</v>
      </c>
      <c r="B115" s="158" t="s">
        <v>296</v>
      </c>
      <c r="C115" s="158" t="s">
        <v>161</v>
      </c>
      <c r="D115" s="158" t="s">
        <v>89</v>
      </c>
      <c r="E115" s="158" t="s">
        <v>291</v>
      </c>
      <c r="F115" s="158" t="s">
        <v>183</v>
      </c>
      <c r="G115" s="158" t="s">
        <v>184</v>
      </c>
      <c r="H115" s="162">
        <v>12195</v>
      </c>
      <c r="I115" s="66">
        <v>12195</v>
      </c>
      <c r="J115" s="66"/>
      <c r="K115" s="158"/>
      <c r="L115" s="66">
        <v>12195</v>
      </c>
      <c r="M115" s="158"/>
      <c r="N115" s="66"/>
      <c r="O115" s="66"/>
      <c r="P115" s="158"/>
      <c r="Q115" s="66"/>
      <c r="R115" s="66"/>
      <c r="S115" s="66"/>
      <c r="T115" s="66"/>
      <c r="U115" s="66"/>
      <c r="V115" s="66"/>
      <c r="W115" s="66"/>
    </row>
    <row r="116" ht="20.25" customHeight="1" spans="1:23">
      <c r="A116" s="158" t="str">
        <f t="shared" si="2"/>
        <v>       玉溪市档案馆</v>
      </c>
      <c r="B116" s="158" t="s">
        <v>296</v>
      </c>
      <c r="C116" s="158" t="s">
        <v>161</v>
      </c>
      <c r="D116" s="158" t="s">
        <v>100</v>
      </c>
      <c r="E116" s="158" t="s">
        <v>182</v>
      </c>
      <c r="F116" s="158" t="s">
        <v>183</v>
      </c>
      <c r="G116" s="158" t="s">
        <v>184</v>
      </c>
      <c r="H116" s="162">
        <v>6000</v>
      </c>
      <c r="I116" s="66">
        <v>6000</v>
      </c>
      <c r="J116" s="66">
        <v>6000</v>
      </c>
      <c r="K116" s="158"/>
      <c r="L116" s="66"/>
      <c r="M116" s="158"/>
      <c r="N116" s="66"/>
      <c r="O116" s="66"/>
      <c r="P116" s="158"/>
      <c r="Q116" s="66"/>
      <c r="R116" s="66"/>
      <c r="S116" s="66"/>
      <c r="T116" s="66"/>
      <c r="U116" s="66"/>
      <c r="V116" s="66"/>
      <c r="W116" s="66"/>
    </row>
    <row r="117" ht="20.25" customHeight="1" spans="1:23">
      <c r="A117" s="158" t="str">
        <f t="shared" si="2"/>
        <v>       玉溪市档案馆</v>
      </c>
      <c r="B117" s="158" t="s">
        <v>297</v>
      </c>
      <c r="C117" s="158" t="s">
        <v>137</v>
      </c>
      <c r="D117" s="158" t="s">
        <v>89</v>
      </c>
      <c r="E117" s="158" t="s">
        <v>291</v>
      </c>
      <c r="F117" s="158" t="s">
        <v>267</v>
      </c>
      <c r="G117" s="158" t="s">
        <v>137</v>
      </c>
      <c r="H117" s="162">
        <v>5000</v>
      </c>
      <c r="I117" s="66">
        <v>5000</v>
      </c>
      <c r="J117" s="66"/>
      <c r="K117" s="158"/>
      <c r="L117" s="66">
        <v>5000</v>
      </c>
      <c r="M117" s="158"/>
      <c r="N117" s="66"/>
      <c r="O117" s="66"/>
      <c r="P117" s="158"/>
      <c r="Q117" s="66"/>
      <c r="R117" s="66"/>
      <c r="S117" s="66"/>
      <c r="T117" s="66"/>
      <c r="U117" s="66"/>
      <c r="V117" s="66"/>
      <c r="W117" s="66"/>
    </row>
    <row r="118" ht="20.25" customHeight="1" spans="1:23">
      <c r="A118" s="158" t="str">
        <f t="shared" si="2"/>
        <v>       玉溪市档案馆</v>
      </c>
      <c r="B118" s="158" t="s">
        <v>298</v>
      </c>
      <c r="C118" s="158" t="s">
        <v>232</v>
      </c>
      <c r="D118" s="158" t="s">
        <v>89</v>
      </c>
      <c r="E118" s="158" t="s">
        <v>291</v>
      </c>
      <c r="F118" s="158" t="s">
        <v>198</v>
      </c>
      <c r="G118" s="158" t="s">
        <v>199</v>
      </c>
      <c r="H118" s="162">
        <v>23000</v>
      </c>
      <c r="I118" s="66">
        <v>23000</v>
      </c>
      <c r="J118" s="66"/>
      <c r="K118" s="158"/>
      <c r="L118" s="66">
        <v>23000</v>
      </c>
      <c r="M118" s="158"/>
      <c r="N118" s="66"/>
      <c r="O118" s="66"/>
      <c r="P118" s="158"/>
      <c r="Q118" s="66"/>
      <c r="R118" s="66"/>
      <c r="S118" s="66"/>
      <c r="T118" s="66"/>
      <c r="U118" s="66"/>
      <c r="V118" s="66"/>
      <c r="W118" s="66"/>
    </row>
    <row r="119" ht="20.25" customHeight="1" spans="1:23">
      <c r="A119" s="158" t="str">
        <f t="shared" si="2"/>
        <v>       玉溪市档案馆</v>
      </c>
      <c r="B119" s="158" t="s">
        <v>299</v>
      </c>
      <c r="C119" s="158" t="s">
        <v>255</v>
      </c>
      <c r="D119" s="158" t="s">
        <v>89</v>
      </c>
      <c r="E119" s="158" t="s">
        <v>291</v>
      </c>
      <c r="F119" s="158" t="s">
        <v>194</v>
      </c>
      <c r="G119" s="158" t="s">
        <v>195</v>
      </c>
      <c r="H119" s="162">
        <v>741000</v>
      </c>
      <c r="I119" s="66">
        <v>741000</v>
      </c>
      <c r="J119" s="66">
        <v>741000</v>
      </c>
      <c r="K119" s="158"/>
      <c r="L119" s="66"/>
      <c r="M119" s="158"/>
      <c r="N119" s="66"/>
      <c r="O119" s="66"/>
      <c r="P119" s="158"/>
      <c r="Q119" s="66"/>
      <c r="R119" s="66"/>
      <c r="S119" s="66"/>
      <c r="T119" s="66"/>
      <c r="U119" s="66"/>
      <c r="V119" s="66"/>
      <c r="W119" s="66"/>
    </row>
    <row r="120" ht="20.25" customHeight="1" spans="1:23">
      <c r="A120" s="158" t="str">
        <f t="shared" si="2"/>
        <v>       玉溪市档案馆</v>
      </c>
      <c r="B120" s="158" t="s">
        <v>300</v>
      </c>
      <c r="C120" s="158" t="s">
        <v>257</v>
      </c>
      <c r="D120" s="158" t="s">
        <v>89</v>
      </c>
      <c r="E120" s="158" t="s">
        <v>291</v>
      </c>
      <c r="F120" s="158" t="s">
        <v>194</v>
      </c>
      <c r="G120" s="158" t="s">
        <v>195</v>
      </c>
      <c r="H120" s="162">
        <v>375000</v>
      </c>
      <c r="I120" s="66">
        <v>375000</v>
      </c>
      <c r="J120" s="66"/>
      <c r="K120" s="158"/>
      <c r="L120" s="66">
        <v>375000</v>
      </c>
      <c r="M120" s="158"/>
      <c r="N120" s="66"/>
      <c r="O120" s="66"/>
      <c r="P120" s="158"/>
      <c r="Q120" s="66"/>
      <c r="R120" s="66"/>
      <c r="S120" s="66"/>
      <c r="T120" s="66"/>
      <c r="U120" s="66"/>
      <c r="V120" s="66"/>
      <c r="W120" s="66"/>
    </row>
    <row r="121" ht="20.25" customHeight="1" spans="1:23">
      <c r="A121" s="158" t="str">
        <f t="shared" si="2"/>
        <v>       玉溪市档案馆</v>
      </c>
      <c r="B121" s="158" t="s">
        <v>301</v>
      </c>
      <c r="C121" s="158" t="s">
        <v>237</v>
      </c>
      <c r="D121" s="158" t="s">
        <v>89</v>
      </c>
      <c r="E121" s="158" t="s">
        <v>291</v>
      </c>
      <c r="F121" s="158" t="s">
        <v>163</v>
      </c>
      <c r="G121" s="158" t="s">
        <v>164</v>
      </c>
      <c r="H121" s="162">
        <v>40000</v>
      </c>
      <c r="I121" s="66">
        <v>40000</v>
      </c>
      <c r="J121" s="66"/>
      <c r="K121" s="158"/>
      <c r="L121" s="66">
        <v>40000</v>
      </c>
      <c r="M121" s="158"/>
      <c r="N121" s="66"/>
      <c r="O121" s="66"/>
      <c r="P121" s="158"/>
      <c r="Q121" s="66"/>
      <c r="R121" s="66"/>
      <c r="S121" s="66"/>
      <c r="T121" s="66"/>
      <c r="U121" s="66"/>
      <c r="V121" s="66"/>
      <c r="W121" s="66"/>
    </row>
    <row r="122" ht="20.25" customHeight="1" spans="1:23">
      <c r="A122" s="158" t="str">
        <f t="shared" si="2"/>
        <v>       玉溪市档案馆</v>
      </c>
      <c r="B122" s="158" t="s">
        <v>301</v>
      </c>
      <c r="C122" s="158" t="s">
        <v>237</v>
      </c>
      <c r="D122" s="158" t="s">
        <v>89</v>
      </c>
      <c r="E122" s="158" t="s">
        <v>291</v>
      </c>
      <c r="F122" s="158" t="s">
        <v>240</v>
      </c>
      <c r="G122" s="158" t="s">
        <v>241</v>
      </c>
      <c r="H122" s="162">
        <v>3000</v>
      </c>
      <c r="I122" s="66">
        <v>3000</v>
      </c>
      <c r="J122" s="66"/>
      <c r="K122" s="158"/>
      <c r="L122" s="66">
        <v>3000</v>
      </c>
      <c r="M122" s="158"/>
      <c r="N122" s="66"/>
      <c r="O122" s="66"/>
      <c r="P122" s="158"/>
      <c r="Q122" s="66"/>
      <c r="R122" s="66"/>
      <c r="S122" s="66"/>
      <c r="T122" s="66"/>
      <c r="U122" s="66"/>
      <c r="V122" s="66"/>
      <c r="W122" s="66"/>
    </row>
    <row r="123" ht="20.25" customHeight="1" spans="1:23">
      <c r="A123" s="158" t="str">
        <f t="shared" si="2"/>
        <v>       玉溪市档案馆</v>
      </c>
      <c r="B123" s="158" t="s">
        <v>301</v>
      </c>
      <c r="C123" s="158" t="s">
        <v>237</v>
      </c>
      <c r="D123" s="158" t="s">
        <v>89</v>
      </c>
      <c r="E123" s="158" t="s">
        <v>291</v>
      </c>
      <c r="F123" s="158" t="s">
        <v>248</v>
      </c>
      <c r="G123" s="158" t="s">
        <v>249</v>
      </c>
      <c r="H123" s="162">
        <v>70000</v>
      </c>
      <c r="I123" s="66">
        <v>70000</v>
      </c>
      <c r="J123" s="66"/>
      <c r="K123" s="158"/>
      <c r="L123" s="66">
        <v>70000</v>
      </c>
      <c r="M123" s="158"/>
      <c r="N123" s="66"/>
      <c r="O123" s="66"/>
      <c r="P123" s="158"/>
      <c r="Q123" s="66"/>
      <c r="R123" s="66"/>
      <c r="S123" s="66"/>
      <c r="T123" s="66"/>
      <c r="U123" s="66"/>
      <c r="V123" s="66"/>
      <c r="W123" s="66"/>
    </row>
    <row r="124" ht="20.25" customHeight="1" spans="1:23">
      <c r="A124" s="158" t="str">
        <f t="shared" si="2"/>
        <v>       玉溪市档案馆</v>
      </c>
      <c r="B124" s="158" t="s">
        <v>301</v>
      </c>
      <c r="C124" s="158" t="s">
        <v>237</v>
      </c>
      <c r="D124" s="158" t="s">
        <v>89</v>
      </c>
      <c r="E124" s="158" t="s">
        <v>291</v>
      </c>
      <c r="F124" s="158" t="s">
        <v>183</v>
      </c>
      <c r="G124" s="158" t="s">
        <v>184</v>
      </c>
      <c r="H124" s="162">
        <v>40000</v>
      </c>
      <c r="I124" s="66">
        <v>40000</v>
      </c>
      <c r="J124" s="66"/>
      <c r="K124" s="158"/>
      <c r="L124" s="66">
        <v>40000</v>
      </c>
      <c r="M124" s="158"/>
      <c r="N124" s="66"/>
      <c r="O124" s="66"/>
      <c r="P124" s="158"/>
      <c r="Q124" s="66"/>
      <c r="R124" s="66"/>
      <c r="S124" s="66"/>
      <c r="T124" s="66"/>
      <c r="U124" s="66"/>
      <c r="V124" s="66"/>
      <c r="W124" s="66"/>
    </row>
    <row r="125" ht="20.25" customHeight="1" spans="1:23">
      <c r="A125" s="158" t="str">
        <f t="shared" si="2"/>
        <v>       玉溪市档案馆</v>
      </c>
      <c r="B125" s="158" t="s">
        <v>301</v>
      </c>
      <c r="C125" s="158" t="s">
        <v>237</v>
      </c>
      <c r="D125" s="158" t="s">
        <v>89</v>
      </c>
      <c r="E125" s="158" t="s">
        <v>291</v>
      </c>
      <c r="F125" s="158" t="s">
        <v>250</v>
      </c>
      <c r="G125" s="158" t="s">
        <v>251</v>
      </c>
      <c r="H125" s="162">
        <v>54000</v>
      </c>
      <c r="I125" s="66">
        <v>54000</v>
      </c>
      <c r="J125" s="66"/>
      <c r="K125" s="158"/>
      <c r="L125" s="66">
        <v>54000</v>
      </c>
      <c r="M125" s="158"/>
      <c r="N125" s="66"/>
      <c r="O125" s="66"/>
      <c r="P125" s="158"/>
      <c r="Q125" s="66"/>
      <c r="R125" s="66"/>
      <c r="S125" s="66"/>
      <c r="T125" s="66"/>
      <c r="U125" s="66"/>
      <c r="V125" s="66"/>
      <c r="W125" s="66"/>
    </row>
    <row r="126" ht="20.25" customHeight="1" spans="1:23">
      <c r="A126" s="158" t="str">
        <f t="shared" si="2"/>
        <v>       玉溪市档案馆</v>
      </c>
      <c r="B126" s="158" t="s">
        <v>302</v>
      </c>
      <c r="C126" s="158" t="s">
        <v>243</v>
      </c>
      <c r="D126" s="158" t="s">
        <v>89</v>
      </c>
      <c r="E126" s="158" t="s">
        <v>291</v>
      </c>
      <c r="F126" s="158" t="s">
        <v>242</v>
      </c>
      <c r="G126" s="158" t="s">
        <v>243</v>
      </c>
      <c r="H126" s="162">
        <v>1599597.51</v>
      </c>
      <c r="I126" s="66">
        <v>1599597.51</v>
      </c>
      <c r="J126" s="66"/>
      <c r="K126" s="158"/>
      <c r="L126" s="66">
        <v>1599597.51</v>
      </c>
      <c r="M126" s="158"/>
      <c r="N126" s="66"/>
      <c r="O126" s="66"/>
      <c r="P126" s="158"/>
      <c r="Q126" s="66"/>
      <c r="R126" s="66"/>
      <c r="S126" s="66"/>
      <c r="T126" s="66"/>
      <c r="U126" s="66"/>
      <c r="V126" s="66"/>
      <c r="W126" s="66"/>
    </row>
    <row r="127" ht="20.25" customHeight="1" spans="1:23">
      <c r="A127" s="158" t="str">
        <f t="shared" si="2"/>
        <v>       玉溪市档案馆</v>
      </c>
      <c r="B127" s="158" t="s">
        <v>303</v>
      </c>
      <c r="C127" s="158" t="s">
        <v>275</v>
      </c>
      <c r="D127" s="158" t="s">
        <v>89</v>
      </c>
      <c r="E127" s="158" t="s">
        <v>291</v>
      </c>
      <c r="F127" s="158" t="s">
        <v>276</v>
      </c>
      <c r="G127" s="158" t="s">
        <v>275</v>
      </c>
      <c r="H127" s="162">
        <v>70000</v>
      </c>
      <c r="I127" s="66">
        <v>70000</v>
      </c>
      <c r="J127" s="66"/>
      <c r="K127" s="158"/>
      <c r="L127" s="66">
        <v>70000</v>
      </c>
      <c r="M127" s="158"/>
      <c r="N127" s="66"/>
      <c r="O127" s="66"/>
      <c r="P127" s="158"/>
      <c r="Q127" s="66"/>
      <c r="R127" s="66"/>
      <c r="S127" s="66"/>
      <c r="T127" s="66"/>
      <c r="U127" s="66"/>
      <c r="V127" s="66"/>
      <c r="W127" s="66"/>
    </row>
    <row r="128" ht="20.25" customHeight="1" spans="1:23">
      <c r="A128" s="165" t="s">
        <v>71</v>
      </c>
      <c r="B128" s="158"/>
      <c r="C128" s="158"/>
      <c r="D128" s="158"/>
      <c r="E128" s="158"/>
      <c r="F128" s="158"/>
      <c r="G128" s="158"/>
      <c r="H128" s="162">
        <v>7164641.81</v>
      </c>
      <c r="I128" s="66">
        <v>7164641.81</v>
      </c>
      <c r="J128" s="66">
        <v>3001591.33</v>
      </c>
      <c r="K128" s="158"/>
      <c r="L128" s="66">
        <v>4163050.48</v>
      </c>
      <c r="M128" s="158"/>
      <c r="N128" s="66"/>
      <c r="O128" s="66"/>
      <c r="P128" s="158"/>
      <c r="Q128" s="66"/>
      <c r="R128" s="66"/>
      <c r="S128" s="66"/>
      <c r="T128" s="66"/>
      <c r="U128" s="66"/>
      <c r="V128" s="66"/>
      <c r="W128" s="66"/>
    </row>
    <row r="129" ht="20.25" customHeight="1" spans="1:23">
      <c r="A129" s="158" t="str">
        <f t="shared" ref="A129:A175" si="3">"       "&amp;"中国共产党玉溪市委员会机要和保密局"</f>
        <v>       中国共产党玉溪市委员会机要和保密局</v>
      </c>
      <c r="B129" s="158" t="s">
        <v>304</v>
      </c>
      <c r="C129" s="158" t="s">
        <v>186</v>
      </c>
      <c r="D129" s="158" t="s">
        <v>91</v>
      </c>
      <c r="E129" s="158" t="s">
        <v>162</v>
      </c>
      <c r="F129" s="158" t="s">
        <v>187</v>
      </c>
      <c r="G129" s="158" t="s">
        <v>188</v>
      </c>
      <c r="H129" s="162">
        <v>755676</v>
      </c>
      <c r="I129" s="66">
        <v>755676</v>
      </c>
      <c r="J129" s="66">
        <v>330608.25</v>
      </c>
      <c r="K129" s="158"/>
      <c r="L129" s="66">
        <v>425067.75</v>
      </c>
      <c r="M129" s="158"/>
      <c r="N129" s="66"/>
      <c r="O129" s="66"/>
      <c r="P129" s="158"/>
      <c r="Q129" s="66"/>
      <c r="R129" s="66"/>
      <c r="S129" s="66"/>
      <c r="T129" s="66"/>
      <c r="U129" s="66"/>
      <c r="V129" s="66"/>
      <c r="W129" s="66"/>
    </row>
    <row r="130" ht="20.25" customHeight="1" spans="1:23">
      <c r="A130" s="158" t="str">
        <f t="shared" si="3"/>
        <v>       中国共产党玉溪市委员会机要和保密局</v>
      </c>
      <c r="B130" s="158" t="s">
        <v>304</v>
      </c>
      <c r="C130" s="158" t="s">
        <v>186</v>
      </c>
      <c r="D130" s="158" t="s">
        <v>91</v>
      </c>
      <c r="E130" s="158" t="s">
        <v>162</v>
      </c>
      <c r="F130" s="158" t="s">
        <v>189</v>
      </c>
      <c r="G130" s="158" t="s">
        <v>190</v>
      </c>
      <c r="H130" s="162">
        <v>1009500</v>
      </c>
      <c r="I130" s="66">
        <v>1009500</v>
      </c>
      <c r="J130" s="66">
        <v>441656.25</v>
      </c>
      <c r="K130" s="158"/>
      <c r="L130" s="66">
        <v>567843.75</v>
      </c>
      <c r="M130" s="158"/>
      <c r="N130" s="66"/>
      <c r="O130" s="66"/>
      <c r="P130" s="158"/>
      <c r="Q130" s="66"/>
      <c r="R130" s="66"/>
      <c r="S130" s="66"/>
      <c r="T130" s="66"/>
      <c r="U130" s="66"/>
      <c r="V130" s="66"/>
      <c r="W130" s="66"/>
    </row>
    <row r="131" ht="20.25" customHeight="1" spans="1:23">
      <c r="A131" s="158" t="str">
        <f t="shared" si="3"/>
        <v>       中国共产党玉溪市委员会机要和保密局</v>
      </c>
      <c r="B131" s="158" t="s">
        <v>304</v>
      </c>
      <c r="C131" s="158" t="s">
        <v>186</v>
      </c>
      <c r="D131" s="158" t="s">
        <v>114</v>
      </c>
      <c r="E131" s="158" t="s">
        <v>191</v>
      </c>
      <c r="F131" s="158" t="s">
        <v>189</v>
      </c>
      <c r="G131" s="158" t="s">
        <v>190</v>
      </c>
      <c r="H131" s="162">
        <v>5472</v>
      </c>
      <c r="I131" s="66">
        <v>5472</v>
      </c>
      <c r="J131" s="66">
        <v>1368</v>
      </c>
      <c r="K131" s="158"/>
      <c r="L131" s="66">
        <v>4104</v>
      </c>
      <c r="M131" s="158"/>
      <c r="N131" s="66"/>
      <c r="O131" s="66"/>
      <c r="P131" s="158"/>
      <c r="Q131" s="66"/>
      <c r="R131" s="66"/>
      <c r="S131" s="66"/>
      <c r="T131" s="66"/>
      <c r="U131" s="66"/>
      <c r="V131" s="66"/>
      <c r="W131" s="66"/>
    </row>
    <row r="132" ht="20.25" customHeight="1" spans="1:23">
      <c r="A132" s="158" t="str">
        <f t="shared" si="3"/>
        <v>       中国共产党玉溪市委员会机要和保密局</v>
      </c>
      <c r="B132" s="158" t="s">
        <v>305</v>
      </c>
      <c r="C132" s="158" t="s">
        <v>193</v>
      </c>
      <c r="D132" s="158" t="s">
        <v>94</v>
      </c>
      <c r="E132" s="158" t="s">
        <v>181</v>
      </c>
      <c r="F132" s="158" t="s">
        <v>187</v>
      </c>
      <c r="G132" s="158" t="s">
        <v>188</v>
      </c>
      <c r="H132" s="162">
        <v>530328</v>
      </c>
      <c r="I132" s="66">
        <v>530328</v>
      </c>
      <c r="J132" s="66">
        <v>232018.5</v>
      </c>
      <c r="K132" s="158"/>
      <c r="L132" s="66">
        <v>298309.5</v>
      </c>
      <c r="M132" s="158"/>
      <c r="N132" s="66"/>
      <c r="O132" s="66"/>
      <c r="P132" s="158"/>
      <c r="Q132" s="66"/>
      <c r="R132" s="66"/>
      <c r="S132" s="66"/>
      <c r="T132" s="66"/>
      <c r="U132" s="66"/>
      <c r="V132" s="66"/>
      <c r="W132" s="66"/>
    </row>
    <row r="133" ht="20.25" customHeight="1" spans="1:23">
      <c r="A133" s="158" t="str">
        <f t="shared" si="3"/>
        <v>       中国共产党玉溪市委员会机要和保密局</v>
      </c>
      <c r="B133" s="158" t="s">
        <v>305</v>
      </c>
      <c r="C133" s="158" t="s">
        <v>193</v>
      </c>
      <c r="D133" s="158" t="s">
        <v>94</v>
      </c>
      <c r="E133" s="158" t="s">
        <v>181</v>
      </c>
      <c r="F133" s="158" t="s">
        <v>189</v>
      </c>
      <c r="G133" s="158" t="s">
        <v>190</v>
      </c>
      <c r="H133" s="162">
        <v>60</v>
      </c>
      <c r="I133" s="66">
        <v>60</v>
      </c>
      <c r="J133" s="66">
        <v>26.25</v>
      </c>
      <c r="K133" s="158"/>
      <c r="L133" s="66">
        <v>33.75</v>
      </c>
      <c r="M133" s="158"/>
      <c r="N133" s="66"/>
      <c r="O133" s="66"/>
      <c r="P133" s="158"/>
      <c r="Q133" s="66"/>
      <c r="R133" s="66"/>
      <c r="S133" s="66"/>
      <c r="T133" s="66"/>
      <c r="U133" s="66"/>
      <c r="V133" s="66"/>
      <c r="W133" s="66"/>
    </row>
    <row r="134" ht="20.25" customHeight="1" spans="1:23">
      <c r="A134" s="158" t="str">
        <f t="shared" si="3"/>
        <v>       中国共产党玉溪市委员会机要和保密局</v>
      </c>
      <c r="B134" s="158" t="s">
        <v>305</v>
      </c>
      <c r="C134" s="158" t="s">
        <v>193</v>
      </c>
      <c r="D134" s="158" t="s">
        <v>94</v>
      </c>
      <c r="E134" s="158" t="s">
        <v>181</v>
      </c>
      <c r="F134" s="158" t="s">
        <v>194</v>
      </c>
      <c r="G134" s="158" t="s">
        <v>195</v>
      </c>
      <c r="H134" s="162">
        <v>216840</v>
      </c>
      <c r="I134" s="66">
        <v>216840</v>
      </c>
      <c r="J134" s="66">
        <v>94867.5</v>
      </c>
      <c r="K134" s="158"/>
      <c r="L134" s="66">
        <v>121972.5</v>
      </c>
      <c r="M134" s="158"/>
      <c r="N134" s="66"/>
      <c r="O134" s="66"/>
      <c r="P134" s="158"/>
      <c r="Q134" s="66"/>
      <c r="R134" s="66"/>
      <c r="S134" s="66"/>
      <c r="T134" s="66"/>
      <c r="U134" s="66"/>
      <c r="V134" s="66"/>
      <c r="W134" s="66"/>
    </row>
    <row r="135" ht="20.25" customHeight="1" spans="1:23">
      <c r="A135" s="158" t="str">
        <f t="shared" si="3"/>
        <v>       中国共产党玉溪市委员会机要和保密局</v>
      </c>
      <c r="B135" s="158" t="s">
        <v>305</v>
      </c>
      <c r="C135" s="158" t="s">
        <v>193</v>
      </c>
      <c r="D135" s="158" t="s">
        <v>114</v>
      </c>
      <c r="E135" s="158" t="s">
        <v>191</v>
      </c>
      <c r="F135" s="158" t="s">
        <v>189</v>
      </c>
      <c r="G135" s="158" t="s">
        <v>190</v>
      </c>
      <c r="H135" s="162">
        <v>20640</v>
      </c>
      <c r="I135" s="66">
        <v>20640</v>
      </c>
      <c r="J135" s="66"/>
      <c r="K135" s="158"/>
      <c r="L135" s="66">
        <v>20640</v>
      </c>
      <c r="M135" s="158"/>
      <c r="N135" s="66"/>
      <c r="O135" s="66"/>
      <c r="P135" s="158"/>
      <c r="Q135" s="66"/>
      <c r="R135" s="66"/>
      <c r="S135" s="66"/>
      <c r="T135" s="66"/>
      <c r="U135" s="66"/>
      <c r="V135" s="66"/>
      <c r="W135" s="66"/>
    </row>
    <row r="136" ht="20.25" customHeight="1" spans="1:23">
      <c r="A136" s="158" t="str">
        <f t="shared" si="3"/>
        <v>       中国共产党玉溪市委员会机要和保密局</v>
      </c>
      <c r="B136" s="158" t="s">
        <v>306</v>
      </c>
      <c r="C136" s="158" t="s">
        <v>197</v>
      </c>
      <c r="D136" s="158" t="s">
        <v>94</v>
      </c>
      <c r="E136" s="158" t="s">
        <v>181</v>
      </c>
      <c r="F136" s="158" t="s">
        <v>198</v>
      </c>
      <c r="G136" s="158" t="s">
        <v>199</v>
      </c>
      <c r="H136" s="162">
        <v>8836.95</v>
      </c>
      <c r="I136" s="66">
        <v>8836.95</v>
      </c>
      <c r="J136" s="66">
        <v>2209.24</v>
      </c>
      <c r="K136" s="158"/>
      <c r="L136" s="66">
        <v>6627.71</v>
      </c>
      <c r="M136" s="158"/>
      <c r="N136" s="66"/>
      <c r="O136" s="66"/>
      <c r="P136" s="158"/>
      <c r="Q136" s="66"/>
      <c r="R136" s="66"/>
      <c r="S136" s="66"/>
      <c r="T136" s="66"/>
      <c r="U136" s="66"/>
      <c r="V136" s="66"/>
      <c r="W136" s="66"/>
    </row>
    <row r="137" ht="20.25" customHeight="1" spans="1:23">
      <c r="A137" s="158" t="str">
        <f t="shared" si="3"/>
        <v>       中国共产党玉溪市委员会机要和保密局</v>
      </c>
      <c r="B137" s="158" t="s">
        <v>306</v>
      </c>
      <c r="C137" s="158" t="s">
        <v>197</v>
      </c>
      <c r="D137" s="158" t="s">
        <v>101</v>
      </c>
      <c r="E137" s="158" t="s">
        <v>200</v>
      </c>
      <c r="F137" s="158" t="s">
        <v>201</v>
      </c>
      <c r="G137" s="158" t="s">
        <v>202</v>
      </c>
      <c r="H137" s="162">
        <v>526386.72</v>
      </c>
      <c r="I137" s="66">
        <v>526386.72</v>
      </c>
      <c r="J137" s="66">
        <v>131596.68</v>
      </c>
      <c r="K137" s="158"/>
      <c r="L137" s="66">
        <v>394790.04</v>
      </c>
      <c r="M137" s="158"/>
      <c r="N137" s="66"/>
      <c r="O137" s="66"/>
      <c r="P137" s="158"/>
      <c r="Q137" s="66"/>
      <c r="R137" s="66"/>
      <c r="S137" s="66"/>
      <c r="T137" s="66"/>
      <c r="U137" s="66"/>
      <c r="V137" s="66"/>
      <c r="W137" s="66"/>
    </row>
    <row r="138" ht="20.25" customHeight="1" spans="1:23">
      <c r="A138" s="158" t="str">
        <f t="shared" si="3"/>
        <v>       中国共产党玉溪市委员会机要和保密局</v>
      </c>
      <c r="B138" s="158" t="s">
        <v>306</v>
      </c>
      <c r="C138" s="158" t="s">
        <v>197</v>
      </c>
      <c r="D138" s="158" t="s">
        <v>107</v>
      </c>
      <c r="E138" s="158" t="s">
        <v>203</v>
      </c>
      <c r="F138" s="158" t="s">
        <v>204</v>
      </c>
      <c r="G138" s="158" t="s">
        <v>205</v>
      </c>
      <c r="H138" s="162">
        <v>171950.19</v>
      </c>
      <c r="I138" s="66">
        <v>171950.19</v>
      </c>
      <c r="J138" s="66">
        <v>42987.55</v>
      </c>
      <c r="K138" s="158"/>
      <c r="L138" s="66">
        <v>128962.64</v>
      </c>
      <c r="M138" s="158"/>
      <c r="N138" s="66"/>
      <c r="O138" s="66"/>
      <c r="P138" s="158"/>
      <c r="Q138" s="66"/>
      <c r="R138" s="66"/>
      <c r="S138" s="66"/>
      <c r="T138" s="66"/>
      <c r="U138" s="66"/>
      <c r="V138" s="66"/>
      <c r="W138" s="66"/>
    </row>
    <row r="139" ht="20.25" customHeight="1" spans="1:23">
      <c r="A139" s="158" t="str">
        <f t="shared" si="3"/>
        <v>       中国共产党玉溪市委员会机要和保密局</v>
      </c>
      <c r="B139" s="158" t="s">
        <v>306</v>
      </c>
      <c r="C139" s="158" t="s">
        <v>197</v>
      </c>
      <c r="D139" s="158" t="s">
        <v>108</v>
      </c>
      <c r="E139" s="158" t="s">
        <v>206</v>
      </c>
      <c r="F139" s="158" t="s">
        <v>204</v>
      </c>
      <c r="G139" s="158" t="s">
        <v>205</v>
      </c>
      <c r="H139" s="162">
        <v>101112.92</v>
      </c>
      <c r="I139" s="66">
        <v>101112.92</v>
      </c>
      <c r="J139" s="66">
        <v>25278.23</v>
      </c>
      <c r="K139" s="158"/>
      <c r="L139" s="66">
        <v>75834.69</v>
      </c>
      <c r="M139" s="158"/>
      <c r="N139" s="66"/>
      <c r="O139" s="66"/>
      <c r="P139" s="158"/>
      <c r="Q139" s="66"/>
      <c r="R139" s="66"/>
      <c r="S139" s="66"/>
      <c r="T139" s="66"/>
      <c r="U139" s="66"/>
      <c r="V139" s="66"/>
      <c r="W139" s="66"/>
    </row>
    <row r="140" ht="20.25" customHeight="1" spans="1:23">
      <c r="A140" s="158" t="str">
        <f t="shared" si="3"/>
        <v>       中国共产党玉溪市委员会机要和保密局</v>
      </c>
      <c r="B140" s="158" t="s">
        <v>306</v>
      </c>
      <c r="C140" s="158" t="s">
        <v>197</v>
      </c>
      <c r="D140" s="158" t="s">
        <v>109</v>
      </c>
      <c r="E140" s="158" t="s">
        <v>207</v>
      </c>
      <c r="F140" s="158" t="s">
        <v>208</v>
      </c>
      <c r="G140" s="158" t="s">
        <v>209</v>
      </c>
      <c r="H140" s="162">
        <v>201869.85</v>
      </c>
      <c r="I140" s="66">
        <v>201869.85</v>
      </c>
      <c r="J140" s="66">
        <v>50467.46</v>
      </c>
      <c r="K140" s="158"/>
      <c r="L140" s="66">
        <v>151402.39</v>
      </c>
      <c r="M140" s="158"/>
      <c r="N140" s="66"/>
      <c r="O140" s="66"/>
      <c r="P140" s="158"/>
      <c r="Q140" s="66"/>
      <c r="R140" s="66"/>
      <c r="S140" s="66"/>
      <c r="T140" s="66"/>
      <c r="U140" s="66"/>
      <c r="V140" s="66"/>
      <c r="W140" s="66"/>
    </row>
    <row r="141" ht="20.25" customHeight="1" spans="1:23">
      <c r="A141" s="158" t="str">
        <f t="shared" si="3"/>
        <v>       中国共产党玉溪市委员会机要和保密局</v>
      </c>
      <c r="B141" s="158" t="s">
        <v>306</v>
      </c>
      <c r="C141" s="158" t="s">
        <v>197</v>
      </c>
      <c r="D141" s="158" t="s">
        <v>110</v>
      </c>
      <c r="E141" s="158" t="s">
        <v>210</v>
      </c>
      <c r="F141" s="158" t="s">
        <v>198</v>
      </c>
      <c r="G141" s="158" t="s">
        <v>199</v>
      </c>
      <c r="H141" s="162">
        <v>28624.66</v>
      </c>
      <c r="I141" s="66">
        <v>28624.66</v>
      </c>
      <c r="J141" s="66">
        <v>18508.17</v>
      </c>
      <c r="K141" s="158"/>
      <c r="L141" s="66">
        <v>10116.49</v>
      </c>
      <c r="M141" s="158"/>
      <c r="N141" s="66"/>
      <c r="O141" s="66"/>
      <c r="P141" s="158"/>
      <c r="Q141" s="66"/>
      <c r="R141" s="66"/>
      <c r="S141" s="66"/>
      <c r="T141" s="66"/>
      <c r="U141" s="66"/>
      <c r="V141" s="66"/>
      <c r="W141" s="66"/>
    </row>
    <row r="142" ht="20.25" customHeight="1" spans="1:23">
      <c r="A142" s="158" t="str">
        <f t="shared" si="3"/>
        <v>       中国共产党玉溪市委员会机要和保密局</v>
      </c>
      <c r="B142" s="158" t="s">
        <v>307</v>
      </c>
      <c r="C142" s="158" t="s">
        <v>212</v>
      </c>
      <c r="D142" s="158" t="s">
        <v>113</v>
      </c>
      <c r="E142" s="158" t="s">
        <v>212</v>
      </c>
      <c r="F142" s="158" t="s">
        <v>213</v>
      </c>
      <c r="G142" s="158" t="s">
        <v>212</v>
      </c>
      <c r="H142" s="162">
        <v>511200</v>
      </c>
      <c r="I142" s="66">
        <v>511200</v>
      </c>
      <c r="J142" s="66">
        <v>127800</v>
      </c>
      <c r="K142" s="158"/>
      <c r="L142" s="66">
        <v>383400</v>
      </c>
      <c r="M142" s="158"/>
      <c r="N142" s="66"/>
      <c r="O142" s="66"/>
      <c r="P142" s="158"/>
      <c r="Q142" s="66"/>
      <c r="R142" s="66"/>
      <c r="S142" s="66"/>
      <c r="T142" s="66"/>
      <c r="U142" s="66"/>
      <c r="V142" s="66"/>
      <c r="W142" s="66"/>
    </row>
    <row r="143" ht="20.25" customHeight="1" spans="1:23">
      <c r="A143" s="158" t="str">
        <f t="shared" si="3"/>
        <v>       中国共产党玉溪市委员会机要和保密局</v>
      </c>
      <c r="B143" s="158" t="s">
        <v>308</v>
      </c>
      <c r="C143" s="158" t="s">
        <v>215</v>
      </c>
      <c r="D143" s="158" t="s">
        <v>100</v>
      </c>
      <c r="E143" s="158" t="s">
        <v>182</v>
      </c>
      <c r="F143" s="158" t="s">
        <v>216</v>
      </c>
      <c r="G143" s="158" t="s">
        <v>217</v>
      </c>
      <c r="H143" s="162">
        <v>468000</v>
      </c>
      <c r="I143" s="66">
        <v>468000</v>
      </c>
      <c r="J143" s="66">
        <v>468000</v>
      </c>
      <c r="K143" s="158"/>
      <c r="L143" s="66"/>
      <c r="M143" s="158"/>
      <c r="N143" s="66"/>
      <c r="O143" s="66"/>
      <c r="P143" s="158"/>
      <c r="Q143" s="66"/>
      <c r="R143" s="66"/>
      <c r="S143" s="66"/>
      <c r="T143" s="66"/>
      <c r="U143" s="66"/>
      <c r="V143" s="66"/>
      <c r="W143" s="66"/>
    </row>
    <row r="144" ht="20.25" customHeight="1" spans="1:23">
      <c r="A144" s="158" t="str">
        <f t="shared" si="3"/>
        <v>       中国共产党玉溪市委员会机要和保密局</v>
      </c>
      <c r="B144" s="158" t="s">
        <v>309</v>
      </c>
      <c r="C144" s="158" t="s">
        <v>219</v>
      </c>
      <c r="D144" s="158" t="s">
        <v>91</v>
      </c>
      <c r="E144" s="158" t="s">
        <v>162</v>
      </c>
      <c r="F144" s="158" t="s">
        <v>220</v>
      </c>
      <c r="G144" s="158" t="s">
        <v>221</v>
      </c>
      <c r="H144" s="162">
        <v>497440</v>
      </c>
      <c r="I144" s="66">
        <v>497440</v>
      </c>
      <c r="J144" s="66">
        <v>145477.5</v>
      </c>
      <c r="K144" s="158"/>
      <c r="L144" s="66">
        <v>351962.5</v>
      </c>
      <c r="M144" s="158"/>
      <c r="N144" s="66"/>
      <c r="O144" s="66"/>
      <c r="P144" s="158"/>
      <c r="Q144" s="66"/>
      <c r="R144" s="66"/>
      <c r="S144" s="66"/>
      <c r="T144" s="66"/>
      <c r="U144" s="66"/>
      <c r="V144" s="66"/>
      <c r="W144" s="66"/>
    </row>
    <row r="145" ht="20.25" customHeight="1" spans="1:23">
      <c r="A145" s="158" t="str">
        <f t="shared" si="3"/>
        <v>       中国共产党玉溪市委员会机要和保密局</v>
      </c>
      <c r="B145" s="158" t="s">
        <v>310</v>
      </c>
      <c r="C145" s="158" t="s">
        <v>223</v>
      </c>
      <c r="D145" s="158" t="s">
        <v>91</v>
      </c>
      <c r="E145" s="158" t="s">
        <v>162</v>
      </c>
      <c r="F145" s="158" t="s">
        <v>224</v>
      </c>
      <c r="G145" s="158" t="s">
        <v>225</v>
      </c>
      <c r="H145" s="162">
        <v>26200</v>
      </c>
      <c r="I145" s="66">
        <v>26200</v>
      </c>
      <c r="J145" s="66"/>
      <c r="K145" s="158"/>
      <c r="L145" s="66">
        <v>26200</v>
      </c>
      <c r="M145" s="158"/>
      <c r="N145" s="66"/>
      <c r="O145" s="66"/>
      <c r="P145" s="158"/>
      <c r="Q145" s="66"/>
      <c r="R145" s="66"/>
      <c r="S145" s="66"/>
      <c r="T145" s="66"/>
      <c r="U145" s="66"/>
      <c r="V145" s="66"/>
      <c r="W145" s="66"/>
    </row>
    <row r="146" ht="20.25" customHeight="1" spans="1:23">
      <c r="A146" s="158" t="str">
        <f t="shared" si="3"/>
        <v>       中国共产党玉溪市委员会机要和保密局</v>
      </c>
      <c r="B146" s="158" t="s">
        <v>311</v>
      </c>
      <c r="C146" s="158" t="s">
        <v>227</v>
      </c>
      <c r="D146" s="158" t="s">
        <v>91</v>
      </c>
      <c r="E146" s="158" t="s">
        <v>162</v>
      </c>
      <c r="F146" s="158" t="s">
        <v>177</v>
      </c>
      <c r="G146" s="158" t="s">
        <v>178</v>
      </c>
      <c r="H146" s="162">
        <v>158400</v>
      </c>
      <c r="I146" s="66">
        <v>158400</v>
      </c>
      <c r="J146" s="66">
        <v>69300</v>
      </c>
      <c r="K146" s="158"/>
      <c r="L146" s="66">
        <v>89100</v>
      </c>
      <c r="M146" s="158"/>
      <c r="N146" s="66"/>
      <c r="O146" s="66"/>
      <c r="P146" s="158"/>
      <c r="Q146" s="66"/>
      <c r="R146" s="66"/>
      <c r="S146" s="66"/>
      <c r="T146" s="66"/>
      <c r="U146" s="66"/>
      <c r="V146" s="66"/>
      <c r="W146" s="66"/>
    </row>
    <row r="147" ht="20.25" customHeight="1" spans="1:23">
      <c r="A147" s="158" t="str">
        <f t="shared" si="3"/>
        <v>       中国共产党玉溪市委员会机要和保密局</v>
      </c>
      <c r="B147" s="158" t="s">
        <v>312</v>
      </c>
      <c r="C147" s="158" t="s">
        <v>229</v>
      </c>
      <c r="D147" s="158" t="s">
        <v>91</v>
      </c>
      <c r="E147" s="158" t="s">
        <v>162</v>
      </c>
      <c r="F147" s="158" t="s">
        <v>230</v>
      </c>
      <c r="G147" s="158" t="s">
        <v>229</v>
      </c>
      <c r="H147" s="162">
        <v>35412.96</v>
      </c>
      <c r="I147" s="66">
        <v>35412.96</v>
      </c>
      <c r="J147" s="66"/>
      <c r="K147" s="158"/>
      <c r="L147" s="66">
        <v>35412.96</v>
      </c>
      <c r="M147" s="158"/>
      <c r="N147" s="66"/>
      <c r="O147" s="66"/>
      <c r="P147" s="158"/>
      <c r="Q147" s="66"/>
      <c r="R147" s="66"/>
      <c r="S147" s="66"/>
      <c r="T147" s="66"/>
      <c r="U147" s="66"/>
      <c r="V147" s="66"/>
      <c r="W147" s="66"/>
    </row>
    <row r="148" ht="20.25" customHeight="1" spans="1:23">
      <c r="A148" s="158" t="str">
        <f t="shared" si="3"/>
        <v>       中国共产党玉溪市委员会机要和保密局</v>
      </c>
      <c r="B148" s="158" t="s">
        <v>312</v>
      </c>
      <c r="C148" s="158" t="s">
        <v>229</v>
      </c>
      <c r="D148" s="158" t="s">
        <v>94</v>
      </c>
      <c r="E148" s="158" t="s">
        <v>181</v>
      </c>
      <c r="F148" s="158" t="s">
        <v>230</v>
      </c>
      <c r="G148" s="158" t="s">
        <v>229</v>
      </c>
      <c r="H148" s="162">
        <v>24778.56</v>
      </c>
      <c r="I148" s="66">
        <v>24778.56</v>
      </c>
      <c r="J148" s="66"/>
      <c r="K148" s="158"/>
      <c r="L148" s="66">
        <v>24778.56</v>
      </c>
      <c r="M148" s="158"/>
      <c r="N148" s="66"/>
      <c r="O148" s="66"/>
      <c r="P148" s="158"/>
      <c r="Q148" s="66"/>
      <c r="R148" s="66"/>
      <c r="S148" s="66"/>
      <c r="T148" s="66"/>
      <c r="U148" s="66"/>
      <c r="V148" s="66"/>
      <c r="W148" s="66"/>
    </row>
    <row r="149" ht="20.25" customHeight="1" spans="1:23">
      <c r="A149" s="158" t="str">
        <f t="shared" si="3"/>
        <v>       中国共产党玉溪市委员会机要和保密局</v>
      </c>
      <c r="B149" s="158" t="s">
        <v>313</v>
      </c>
      <c r="C149" s="158" t="s">
        <v>161</v>
      </c>
      <c r="D149" s="158" t="s">
        <v>91</v>
      </c>
      <c r="E149" s="158" t="s">
        <v>162</v>
      </c>
      <c r="F149" s="158" t="s">
        <v>163</v>
      </c>
      <c r="G149" s="158" t="s">
        <v>164</v>
      </c>
      <c r="H149" s="162">
        <v>27000</v>
      </c>
      <c r="I149" s="66">
        <v>27000</v>
      </c>
      <c r="J149" s="66">
        <v>6750</v>
      </c>
      <c r="K149" s="158"/>
      <c r="L149" s="66">
        <v>20250</v>
      </c>
      <c r="M149" s="158"/>
      <c r="N149" s="66"/>
      <c r="O149" s="66"/>
      <c r="P149" s="158"/>
      <c r="Q149" s="66"/>
      <c r="R149" s="66"/>
      <c r="S149" s="66"/>
      <c r="T149" s="66"/>
      <c r="U149" s="66"/>
      <c r="V149" s="66"/>
      <c r="W149" s="66"/>
    </row>
    <row r="150" ht="20.25" customHeight="1" spans="1:23">
      <c r="A150" s="158" t="str">
        <f t="shared" si="3"/>
        <v>       中国共产党玉溪市委员会机要和保密局</v>
      </c>
      <c r="B150" s="158" t="s">
        <v>313</v>
      </c>
      <c r="C150" s="158" t="s">
        <v>161</v>
      </c>
      <c r="D150" s="158" t="s">
        <v>91</v>
      </c>
      <c r="E150" s="158" t="s">
        <v>162</v>
      </c>
      <c r="F150" s="158" t="s">
        <v>167</v>
      </c>
      <c r="G150" s="158" t="s">
        <v>168</v>
      </c>
      <c r="H150" s="162">
        <v>20600</v>
      </c>
      <c r="I150" s="66">
        <v>20600</v>
      </c>
      <c r="J150" s="66">
        <v>5150</v>
      </c>
      <c r="K150" s="158"/>
      <c r="L150" s="66">
        <v>15450</v>
      </c>
      <c r="M150" s="158"/>
      <c r="N150" s="66"/>
      <c r="O150" s="66"/>
      <c r="P150" s="158"/>
      <c r="Q150" s="66"/>
      <c r="R150" s="66"/>
      <c r="S150" s="66"/>
      <c r="T150" s="66"/>
      <c r="U150" s="66"/>
      <c r="V150" s="66"/>
      <c r="W150" s="66"/>
    </row>
    <row r="151" ht="20.25" customHeight="1" spans="1:23">
      <c r="A151" s="158" t="str">
        <f t="shared" si="3"/>
        <v>       中国共产党玉溪市委员会机要和保密局</v>
      </c>
      <c r="B151" s="158" t="s">
        <v>313</v>
      </c>
      <c r="C151" s="158" t="s">
        <v>161</v>
      </c>
      <c r="D151" s="158" t="s">
        <v>91</v>
      </c>
      <c r="E151" s="158" t="s">
        <v>162</v>
      </c>
      <c r="F151" s="158" t="s">
        <v>169</v>
      </c>
      <c r="G151" s="158" t="s">
        <v>170</v>
      </c>
      <c r="H151" s="162">
        <v>10000</v>
      </c>
      <c r="I151" s="66">
        <v>10000</v>
      </c>
      <c r="J151" s="66">
        <v>2500</v>
      </c>
      <c r="K151" s="158"/>
      <c r="L151" s="66">
        <v>7500</v>
      </c>
      <c r="M151" s="158"/>
      <c r="N151" s="66"/>
      <c r="O151" s="66"/>
      <c r="P151" s="158"/>
      <c r="Q151" s="66"/>
      <c r="R151" s="66"/>
      <c r="S151" s="66"/>
      <c r="T151" s="66"/>
      <c r="U151" s="66"/>
      <c r="V151" s="66"/>
      <c r="W151" s="66"/>
    </row>
    <row r="152" ht="20.25" customHeight="1" spans="1:23">
      <c r="A152" s="158" t="str">
        <f t="shared" si="3"/>
        <v>       中国共产党玉溪市委员会机要和保密局</v>
      </c>
      <c r="B152" s="158" t="s">
        <v>313</v>
      </c>
      <c r="C152" s="158" t="s">
        <v>161</v>
      </c>
      <c r="D152" s="158" t="s">
        <v>91</v>
      </c>
      <c r="E152" s="158" t="s">
        <v>162</v>
      </c>
      <c r="F152" s="158" t="s">
        <v>171</v>
      </c>
      <c r="G152" s="158" t="s">
        <v>172</v>
      </c>
      <c r="H152" s="162">
        <v>70000</v>
      </c>
      <c r="I152" s="66">
        <v>70000</v>
      </c>
      <c r="J152" s="66">
        <v>17500</v>
      </c>
      <c r="K152" s="158"/>
      <c r="L152" s="66">
        <v>52500</v>
      </c>
      <c r="M152" s="158"/>
      <c r="N152" s="66"/>
      <c r="O152" s="66"/>
      <c r="P152" s="158"/>
      <c r="Q152" s="66"/>
      <c r="R152" s="66"/>
      <c r="S152" s="66"/>
      <c r="T152" s="66"/>
      <c r="U152" s="66"/>
      <c r="V152" s="66"/>
      <c r="W152" s="66"/>
    </row>
    <row r="153" ht="20.25" customHeight="1" spans="1:23">
      <c r="A153" s="158" t="str">
        <f t="shared" si="3"/>
        <v>       中国共产党玉溪市委员会机要和保密局</v>
      </c>
      <c r="B153" s="158" t="s">
        <v>313</v>
      </c>
      <c r="C153" s="158" t="s">
        <v>161</v>
      </c>
      <c r="D153" s="158" t="s">
        <v>91</v>
      </c>
      <c r="E153" s="158" t="s">
        <v>162</v>
      </c>
      <c r="F153" s="158" t="s">
        <v>175</v>
      </c>
      <c r="G153" s="158" t="s">
        <v>176</v>
      </c>
      <c r="H153" s="162">
        <v>14000</v>
      </c>
      <c r="I153" s="66">
        <v>14000</v>
      </c>
      <c r="J153" s="66">
        <v>3500</v>
      </c>
      <c r="K153" s="158"/>
      <c r="L153" s="66">
        <v>10500</v>
      </c>
      <c r="M153" s="158"/>
      <c r="N153" s="66"/>
      <c r="O153" s="66"/>
      <c r="P153" s="158"/>
      <c r="Q153" s="66"/>
      <c r="R153" s="66"/>
      <c r="S153" s="66"/>
      <c r="T153" s="66"/>
      <c r="U153" s="66"/>
      <c r="V153" s="66"/>
      <c r="W153" s="66"/>
    </row>
    <row r="154" ht="20.25" customHeight="1" spans="1:23">
      <c r="A154" s="158" t="str">
        <f t="shared" si="3"/>
        <v>       中国共产党玉溪市委员会机要和保密局</v>
      </c>
      <c r="B154" s="158" t="s">
        <v>313</v>
      </c>
      <c r="C154" s="158" t="s">
        <v>161</v>
      </c>
      <c r="D154" s="158" t="s">
        <v>91</v>
      </c>
      <c r="E154" s="158" t="s">
        <v>162</v>
      </c>
      <c r="F154" s="158" t="s">
        <v>177</v>
      </c>
      <c r="G154" s="158" t="s">
        <v>178</v>
      </c>
      <c r="H154" s="162">
        <v>15840</v>
      </c>
      <c r="I154" s="66">
        <v>15840</v>
      </c>
      <c r="J154" s="66">
        <v>3960</v>
      </c>
      <c r="K154" s="158"/>
      <c r="L154" s="66">
        <v>11880</v>
      </c>
      <c r="M154" s="158"/>
      <c r="N154" s="66"/>
      <c r="O154" s="66"/>
      <c r="P154" s="158"/>
      <c r="Q154" s="66"/>
      <c r="R154" s="66"/>
      <c r="S154" s="66"/>
      <c r="T154" s="66"/>
      <c r="U154" s="66"/>
      <c r="V154" s="66"/>
      <c r="W154" s="66"/>
    </row>
    <row r="155" ht="20.25" customHeight="1" spans="1:23">
      <c r="A155" s="158" t="str">
        <f t="shared" si="3"/>
        <v>       中国共产党玉溪市委员会机要和保密局</v>
      </c>
      <c r="B155" s="158" t="s">
        <v>313</v>
      </c>
      <c r="C155" s="158" t="s">
        <v>161</v>
      </c>
      <c r="D155" s="158" t="s">
        <v>94</v>
      </c>
      <c r="E155" s="158" t="s">
        <v>181</v>
      </c>
      <c r="F155" s="158" t="s">
        <v>163</v>
      </c>
      <c r="G155" s="158" t="s">
        <v>164</v>
      </c>
      <c r="H155" s="162">
        <v>108000</v>
      </c>
      <c r="I155" s="66">
        <v>108000</v>
      </c>
      <c r="J155" s="66">
        <v>22936.75</v>
      </c>
      <c r="K155" s="158"/>
      <c r="L155" s="66">
        <v>85063.25</v>
      </c>
      <c r="M155" s="158"/>
      <c r="N155" s="66"/>
      <c r="O155" s="66"/>
      <c r="P155" s="158"/>
      <c r="Q155" s="66"/>
      <c r="R155" s="66"/>
      <c r="S155" s="66"/>
      <c r="T155" s="66"/>
      <c r="U155" s="66"/>
      <c r="V155" s="66"/>
      <c r="W155" s="66"/>
    </row>
    <row r="156" ht="20.25" customHeight="1" spans="1:23">
      <c r="A156" s="158" t="str">
        <f t="shared" si="3"/>
        <v>       中国共产党玉溪市委员会机要和保密局</v>
      </c>
      <c r="B156" s="158" t="s">
        <v>313</v>
      </c>
      <c r="C156" s="158" t="s">
        <v>161</v>
      </c>
      <c r="D156" s="158" t="s">
        <v>94</v>
      </c>
      <c r="E156" s="158" t="s">
        <v>181</v>
      </c>
      <c r="F156" s="158" t="s">
        <v>165</v>
      </c>
      <c r="G156" s="158" t="s">
        <v>166</v>
      </c>
      <c r="H156" s="162">
        <v>13500</v>
      </c>
      <c r="I156" s="66">
        <v>13500</v>
      </c>
      <c r="J156" s="66">
        <v>3375</v>
      </c>
      <c r="K156" s="158"/>
      <c r="L156" s="66">
        <v>10125</v>
      </c>
      <c r="M156" s="158"/>
      <c r="N156" s="66"/>
      <c r="O156" s="66"/>
      <c r="P156" s="158"/>
      <c r="Q156" s="66"/>
      <c r="R156" s="66"/>
      <c r="S156" s="66"/>
      <c r="T156" s="66"/>
      <c r="U156" s="66"/>
      <c r="V156" s="66"/>
      <c r="W156" s="66"/>
    </row>
    <row r="157" ht="20.25" customHeight="1" spans="1:23">
      <c r="A157" s="158" t="str">
        <f t="shared" si="3"/>
        <v>       中国共产党玉溪市委员会机要和保密局</v>
      </c>
      <c r="B157" s="158" t="s">
        <v>313</v>
      </c>
      <c r="C157" s="158" t="s">
        <v>161</v>
      </c>
      <c r="D157" s="158" t="s">
        <v>94</v>
      </c>
      <c r="E157" s="158" t="s">
        <v>181</v>
      </c>
      <c r="F157" s="158" t="s">
        <v>175</v>
      </c>
      <c r="G157" s="158" t="s">
        <v>176</v>
      </c>
      <c r="H157" s="162">
        <v>15000</v>
      </c>
      <c r="I157" s="66">
        <v>15000</v>
      </c>
      <c r="J157" s="66">
        <v>3750</v>
      </c>
      <c r="K157" s="158"/>
      <c r="L157" s="66">
        <v>11250</v>
      </c>
      <c r="M157" s="158"/>
      <c r="N157" s="66"/>
      <c r="O157" s="66"/>
      <c r="P157" s="158"/>
      <c r="Q157" s="66"/>
      <c r="R157" s="66"/>
      <c r="S157" s="66"/>
      <c r="T157" s="66"/>
      <c r="U157" s="66"/>
      <c r="V157" s="66"/>
      <c r="W157" s="66"/>
    </row>
    <row r="158" ht="25" customHeight="1" spans="1:23">
      <c r="A158" s="158" t="str">
        <f t="shared" si="3"/>
        <v>       中国共产党玉溪市委员会机要和保密局</v>
      </c>
      <c r="B158" s="158" t="s">
        <v>313</v>
      </c>
      <c r="C158" s="158" t="s">
        <v>161</v>
      </c>
      <c r="D158" s="158" t="s">
        <v>94</v>
      </c>
      <c r="E158" s="158" t="s">
        <v>181</v>
      </c>
      <c r="F158" s="158" t="s">
        <v>250</v>
      </c>
      <c r="G158" s="158" t="s">
        <v>251</v>
      </c>
      <c r="H158" s="162">
        <v>36000</v>
      </c>
      <c r="I158" s="66">
        <v>36000</v>
      </c>
      <c r="J158" s="66"/>
      <c r="K158" s="158"/>
      <c r="L158" s="66">
        <v>36000</v>
      </c>
      <c r="M158" s="158"/>
      <c r="N158" s="66"/>
      <c r="O158" s="66"/>
      <c r="P158" s="158"/>
      <c r="Q158" s="66"/>
      <c r="R158" s="66"/>
      <c r="S158" s="66"/>
      <c r="T158" s="66"/>
      <c r="U158" s="66"/>
      <c r="V158" s="66"/>
      <c r="W158" s="66"/>
    </row>
    <row r="159" ht="20.25" customHeight="1" spans="1:23">
      <c r="A159" s="158" t="str">
        <f t="shared" si="3"/>
        <v>       中国共产党玉溪市委员会机要和保密局</v>
      </c>
      <c r="B159" s="158" t="s">
        <v>313</v>
      </c>
      <c r="C159" s="158" t="s">
        <v>161</v>
      </c>
      <c r="D159" s="158" t="s">
        <v>100</v>
      </c>
      <c r="E159" s="158" t="s">
        <v>182</v>
      </c>
      <c r="F159" s="158" t="s">
        <v>183</v>
      </c>
      <c r="G159" s="158" t="s">
        <v>184</v>
      </c>
      <c r="H159" s="162">
        <v>9000</v>
      </c>
      <c r="I159" s="66">
        <v>9000</v>
      </c>
      <c r="J159" s="66">
        <v>9000</v>
      </c>
      <c r="K159" s="158"/>
      <c r="L159" s="66"/>
      <c r="M159" s="158"/>
      <c r="N159" s="66"/>
      <c r="O159" s="66"/>
      <c r="P159" s="158"/>
      <c r="Q159" s="66"/>
      <c r="R159" s="66"/>
      <c r="S159" s="66"/>
      <c r="T159" s="66"/>
      <c r="U159" s="66"/>
      <c r="V159" s="66"/>
      <c r="W159" s="66"/>
    </row>
    <row r="160" ht="20.25" customHeight="1" spans="1:23">
      <c r="A160" s="158" t="str">
        <f t="shared" si="3"/>
        <v>       中国共产党玉溪市委员会机要和保密局</v>
      </c>
      <c r="B160" s="158" t="s">
        <v>314</v>
      </c>
      <c r="C160" s="158" t="s">
        <v>137</v>
      </c>
      <c r="D160" s="158" t="s">
        <v>91</v>
      </c>
      <c r="E160" s="158" t="s">
        <v>162</v>
      </c>
      <c r="F160" s="158" t="s">
        <v>267</v>
      </c>
      <c r="G160" s="158" t="s">
        <v>137</v>
      </c>
      <c r="H160" s="162">
        <v>26000</v>
      </c>
      <c r="I160" s="66">
        <v>26000</v>
      </c>
      <c r="J160" s="66"/>
      <c r="K160" s="158"/>
      <c r="L160" s="66">
        <v>26000</v>
      </c>
      <c r="M160" s="158"/>
      <c r="N160" s="66"/>
      <c r="O160" s="66"/>
      <c r="P160" s="158"/>
      <c r="Q160" s="66"/>
      <c r="R160" s="66"/>
      <c r="S160" s="66"/>
      <c r="T160" s="66"/>
      <c r="U160" s="66"/>
      <c r="V160" s="66"/>
      <c r="W160" s="66"/>
    </row>
    <row r="161" ht="20.25" customHeight="1" spans="1:23">
      <c r="A161" s="158" t="str">
        <f t="shared" si="3"/>
        <v>       中国共产党玉溪市委员会机要和保密局</v>
      </c>
      <c r="B161" s="158" t="s">
        <v>315</v>
      </c>
      <c r="C161" s="158" t="s">
        <v>232</v>
      </c>
      <c r="D161" s="158" t="s">
        <v>91</v>
      </c>
      <c r="E161" s="158" t="s">
        <v>162</v>
      </c>
      <c r="F161" s="158" t="s">
        <v>198</v>
      </c>
      <c r="G161" s="158" t="s">
        <v>199</v>
      </c>
      <c r="H161" s="162">
        <v>34000</v>
      </c>
      <c r="I161" s="66">
        <v>34000</v>
      </c>
      <c r="J161" s="66"/>
      <c r="K161" s="158"/>
      <c r="L161" s="66">
        <v>34000</v>
      </c>
      <c r="M161" s="158"/>
      <c r="N161" s="66"/>
      <c r="O161" s="66"/>
      <c r="P161" s="158"/>
      <c r="Q161" s="66"/>
      <c r="R161" s="66"/>
      <c r="S161" s="66"/>
      <c r="T161" s="66"/>
      <c r="U161" s="66"/>
      <c r="V161" s="66"/>
      <c r="W161" s="66"/>
    </row>
    <row r="162" ht="20.25" customHeight="1" spans="1:23">
      <c r="A162" s="158" t="str">
        <f t="shared" si="3"/>
        <v>       中国共产党玉溪市委员会机要和保密局</v>
      </c>
      <c r="B162" s="158" t="s">
        <v>316</v>
      </c>
      <c r="C162" s="158" t="s">
        <v>269</v>
      </c>
      <c r="D162" s="158" t="s">
        <v>91</v>
      </c>
      <c r="E162" s="158" t="s">
        <v>162</v>
      </c>
      <c r="F162" s="158" t="s">
        <v>220</v>
      </c>
      <c r="G162" s="158" t="s">
        <v>221</v>
      </c>
      <c r="H162" s="162">
        <v>62973</v>
      </c>
      <c r="I162" s="66">
        <v>62973</v>
      </c>
      <c r="J162" s="66"/>
      <c r="K162" s="158"/>
      <c r="L162" s="66">
        <v>62973</v>
      </c>
      <c r="M162" s="158"/>
      <c r="N162" s="66"/>
      <c r="O162" s="66"/>
      <c r="P162" s="158"/>
      <c r="Q162" s="66"/>
      <c r="R162" s="66"/>
      <c r="S162" s="66"/>
      <c r="T162" s="66"/>
      <c r="U162" s="66"/>
      <c r="V162" s="66"/>
      <c r="W162" s="66"/>
    </row>
    <row r="163" ht="20.25" customHeight="1" spans="1:23">
      <c r="A163" s="158" t="str">
        <f t="shared" si="3"/>
        <v>       中国共产党玉溪市委员会机要和保密局</v>
      </c>
      <c r="B163" s="158" t="s">
        <v>317</v>
      </c>
      <c r="C163" s="158" t="s">
        <v>255</v>
      </c>
      <c r="D163" s="158" t="s">
        <v>94</v>
      </c>
      <c r="E163" s="158" t="s">
        <v>181</v>
      </c>
      <c r="F163" s="158" t="s">
        <v>194</v>
      </c>
      <c r="G163" s="158" t="s">
        <v>195</v>
      </c>
      <c r="H163" s="162">
        <v>741000</v>
      </c>
      <c r="I163" s="66">
        <v>741000</v>
      </c>
      <c r="J163" s="66">
        <v>741000</v>
      </c>
      <c r="K163" s="158"/>
      <c r="L163" s="66"/>
      <c r="M163" s="158"/>
      <c r="N163" s="66"/>
      <c r="O163" s="66"/>
      <c r="P163" s="158"/>
      <c r="Q163" s="66"/>
      <c r="R163" s="66"/>
      <c r="S163" s="66"/>
      <c r="T163" s="66"/>
      <c r="U163" s="66"/>
      <c r="V163" s="66"/>
      <c r="W163" s="66"/>
    </row>
    <row r="164" ht="20.25" customHeight="1" spans="1:23">
      <c r="A164" s="158" t="str">
        <f t="shared" si="3"/>
        <v>       中国共产党玉溪市委员会机要和保密局</v>
      </c>
      <c r="B164" s="158" t="s">
        <v>318</v>
      </c>
      <c r="C164" s="158" t="s">
        <v>257</v>
      </c>
      <c r="D164" s="158" t="s">
        <v>94</v>
      </c>
      <c r="E164" s="158" t="s">
        <v>181</v>
      </c>
      <c r="F164" s="158" t="s">
        <v>194</v>
      </c>
      <c r="G164" s="158" t="s">
        <v>195</v>
      </c>
      <c r="H164" s="162">
        <v>375000</v>
      </c>
      <c r="I164" s="66">
        <v>375000</v>
      </c>
      <c r="J164" s="66"/>
      <c r="K164" s="158"/>
      <c r="L164" s="66">
        <v>375000</v>
      </c>
      <c r="M164" s="158"/>
      <c r="N164" s="66"/>
      <c r="O164" s="66"/>
      <c r="P164" s="158"/>
      <c r="Q164" s="66"/>
      <c r="R164" s="66"/>
      <c r="S164" s="66"/>
      <c r="T164" s="66"/>
      <c r="U164" s="66"/>
      <c r="V164" s="66"/>
      <c r="W164" s="66"/>
    </row>
    <row r="165" ht="20.25" customHeight="1" spans="1:23">
      <c r="A165" s="158" t="str">
        <f t="shared" si="3"/>
        <v>       中国共产党玉溪市委员会机要和保密局</v>
      </c>
      <c r="B165" s="158" t="s">
        <v>319</v>
      </c>
      <c r="C165" s="158" t="s">
        <v>237</v>
      </c>
      <c r="D165" s="158" t="s">
        <v>91</v>
      </c>
      <c r="E165" s="158" t="s">
        <v>162</v>
      </c>
      <c r="F165" s="158" t="s">
        <v>163</v>
      </c>
      <c r="G165" s="158" t="s">
        <v>164</v>
      </c>
      <c r="H165" s="162">
        <v>87000</v>
      </c>
      <c r="I165" s="66">
        <v>87000</v>
      </c>
      <c r="J165" s="66"/>
      <c r="K165" s="158"/>
      <c r="L165" s="66">
        <v>87000</v>
      </c>
      <c r="M165" s="158"/>
      <c r="N165" s="66"/>
      <c r="O165" s="66"/>
      <c r="P165" s="158"/>
      <c r="Q165" s="66"/>
      <c r="R165" s="66"/>
      <c r="S165" s="66"/>
      <c r="T165" s="66"/>
      <c r="U165" s="66"/>
      <c r="V165" s="66"/>
      <c r="W165" s="66"/>
    </row>
    <row r="166" ht="20.25" customHeight="1" spans="1:23">
      <c r="A166" s="158" t="str">
        <f t="shared" si="3"/>
        <v>       中国共产党玉溪市委员会机要和保密局</v>
      </c>
      <c r="B166" s="158" t="s">
        <v>319</v>
      </c>
      <c r="C166" s="158" t="s">
        <v>237</v>
      </c>
      <c r="D166" s="158" t="s">
        <v>91</v>
      </c>
      <c r="E166" s="158" t="s">
        <v>162</v>
      </c>
      <c r="F166" s="158" t="s">
        <v>238</v>
      </c>
      <c r="G166" s="158" t="s">
        <v>239</v>
      </c>
      <c r="H166" s="162">
        <v>4200</v>
      </c>
      <c r="I166" s="66">
        <v>4200</v>
      </c>
      <c r="J166" s="66"/>
      <c r="K166" s="158"/>
      <c r="L166" s="66">
        <v>4200</v>
      </c>
      <c r="M166" s="158"/>
      <c r="N166" s="66"/>
      <c r="O166" s="66"/>
      <c r="P166" s="158"/>
      <c r="Q166" s="66"/>
      <c r="R166" s="66"/>
      <c r="S166" s="66"/>
      <c r="T166" s="66"/>
      <c r="U166" s="66"/>
      <c r="V166" s="66"/>
      <c r="W166" s="66"/>
    </row>
    <row r="167" ht="20.25" customHeight="1" spans="1:23">
      <c r="A167" s="158" t="str">
        <f t="shared" si="3"/>
        <v>       中国共产党玉溪市委员会机要和保密局</v>
      </c>
      <c r="B167" s="158" t="s">
        <v>319</v>
      </c>
      <c r="C167" s="158" t="s">
        <v>237</v>
      </c>
      <c r="D167" s="158" t="s">
        <v>91</v>
      </c>
      <c r="E167" s="158" t="s">
        <v>162</v>
      </c>
      <c r="F167" s="158" t="s">
        <v>171</v>
      </c>
      <c r="G167" s="158" t="s">
        <v>172</v>
      </c>
      <c r="H167" s="162">
        <v>30000</v>
      </c>
      <c r="I167" s="66">
        <v>30000</v>
      </c>
      <c r="J167" s="66"/>
      <c r="K167" s="158"/>
      <c r="L167" s="66">
        <v>30000</v>
      </c>
      <c r="M167" s="158"/>
      <c r="N167" s="66"/>
      <c r="O167" s="66"/>
      <c r="P167" s="158"/>
      <c r="Q167" s="66"/>
      <c r="R167" s="66"/>
      <c r="S167" s="66"/>
      <c r="T167" s="66"/>
      <c r="U167" s="66"/>
      <c r="V167" s="66"/>
      <c r="W167" s="66"/>
    </row>
    <row r="168" ht="20.25" customHeight="1" spans="1:23">
      <c r="A168" s="158" t="str">
        <f t="shared" si="3"/>
        <v>       中国共产党玉溪市委员会机要和保密局</v>
      </c>
      <c r="B168" s="158" t="s">
        <v>319</v>
      </c>
      <c r="C168" s="158" t="s">
        <v>237</v>
      </c>
      <c r="D168" s="158" t="s">
        <v>91</v>
      </c>
      <c r="E168" s="158" t="s">
        <v>162</v>
      </c>
      <c r="F168" s="158" t="s">
        <v>240</v>
      </c>
      <c r="G168" s="158" t="s">
        <v>241</v>
      </c>
      <c r="H168" s="162">
        <v>3000</v>
      </c>
      <c r="I168" s="66">
        <v>3000</v>
      </c>
      <c r="J168" s="66"/>
      <c r="K168" s="158"/>
      <c r="L168" s="66">
        <v>3000</v>
      </c>
      <c r="M168" s="158"/>
      <c r="N168" s="66"/>
      <c r="O168" s="66"/>
      <c r="P168" s="158"/>
      <c r="Q168" s="66"/>
      <c r="R168" s="66"/>
      <c r="S168" s="66"/>
      <c r="T168" s="66"/>
      <c r="U168" s="66"/>
      <c r="V168" s="66"/>
      <c r="W168" s="66"/>
    </row>
    <row r="169" ht="20.25" customHeight="1" spans="1:23">
      <c r="A169" s="158" t="str">
        <f t="shared" si="3"/>
        <v>       中国共产党玉溪市委员会机要和保密局</v>
      </c>
      <c r="B169" s="158" t="s">
        <v>319</v>
      </c>
      <c r="C169" s="158" t="s">
        <v>237</v>
      </c>
      <c r="D169" s="158" t="s">
        <v>91</v>
      </c>
      <c r="E169" s="158" t="s">
        <v>162</v>
      </c>
      <c r="F169" s="158" t="s">
        <v>244</v>
      </c>
      <c r="G169" s="158" t="s">
        <v>245</v>
      </c>
      <c r="H169" s="162">
        <v>6000</v>
      </c>
      <c r="I169" s="66">
        <v>6000</v>
      </c>
      <c r="J169" s="66"/>
      <c r="K169" s="158"/>
      <c r="L169" s="66">
        <v>6000</v>
      </c>
      <c r="M169" s="158"/>
      <c r="N169" s="66"/>
      <c r="O169" s="66"/>
      <c r="P169" s="158"/>
      <c r="Q169" s="66"/>
      <c r="R169" s="66"/>
      <c r="S169" s="66"/>
      <c r="T169" s="66"/>
      <c r="U169" s="66"/>
      <c r="V169" s="66"/>
      <c r="W169" s="66"/>
    </row>
    <row r="170" ht="20.25" customHeight="1" spans="1:23">
      <c r="A170" s="158" t="str">
        <f t="shared" si="3"/>
        <v>       中国共产党玉溪市委员会机要和保密局</v>
      </c>
      <c r="B170" s="158" t="s">
        <v>319</v>
      </c>
      <c r="C170" s="158" t="s">
        <v>237</v>
      </c>
      <c r="D170" s="158" t="s">
        <v>91</v>
      </c>
      <c r="E170" s="158" t="s">
        <v>162</v>
      </c>
      <c r="F170" s="158" t="s">
        <v>246</v>
      </c>
      <c r="G170" s="158" t="s">
        <v>247</v>
      </c>
      <c r="H170" s="162">
        <v>12000</v>
      </c>
      <c r="I170" s="66">
        <v>12000</v>
      </c>
      <c r="J170" s="66"/>
      <c r="K170" s="158"/>
      <c r="L170" s="66">
        <v>12000</v>
      </c>
      <c r="M170" s="158"/>
      <c r="N170" s="66"/>
      <c r="O170" s="66"/>
      <c r="P170" s="158"/>
      <c r="Q170" s="66"/>
      <c r="R170" s="66"/>
      <c r="S170" s="66"/>
      <c r="T170" s="66"/>
      <c r="U170" s="66"/>
      <c r="V170" s="66"/>
      <c r="W170" s="66"/>
    </row>
    <row r="171" ht="20.25" customHeight="1" spans="1:23">
      <c r="A171" s="158" t="str">
        <f t="shared" si="3"/>
        <v>       中国共产党玉溪市委员会机要和保密局</v>
      </c>
      <c r="B171" s="158" t="s">
        <v>319</v>
      </c>
      <c r="C171" s="158" t="s">
        <v>237</v>
      </c>
      <c r="D171" s="158" t="s">
        <v>91</v>
      </c>
      <c r="E171" s="158" t="s">
        <v>162</v>
      </c>
      <c r="F171" s="158" t="s">
        <v>173</v>
      </c>
      <c r="G171" s="158" t="s">
        <v>174</v>
      </c>
      <c r="H171" s="162">
        <v>50000</v>
      </c>
      <c r="I171" s="66">
        <v>50000</v>
      </c>
      <c r="J171" s="66"/>
      <c r="K171" s="158"/>
      <c r="L171" s="66">
        <v>50000</v>
      </c>
      <c r="M171" s="158"/>
      <c r="N171" s="66"/>
      <c r="O171" s="66"/>
      <c r="P171" s="158"/>
      <c r="Q171" s="66"/>
      <c r="R171" s="66"/>
      <c r="S171" s="66"/>
      <c r="T171" s="66"/>
      <c r="U171" s="66"/>
      <c r="V171" s="66"/>
      <c r="W171" s="66"/>
    </row>
    <row r="172" ht="20.25" customHeight="1" spans="1:23">
      <c r="A172" s="158" t="str">
        <f t="shared" si="3"/>
        <v>       中国共产党玉溪市委员会机要和保密局</v>
      </c>
      <c r="B172" s="158" t="s">
        <v>319</v>
      </c>
      <c r="C172" s="158" t="s">
        <v>237</v>
      </c>
      <c r="D172" s="158" t="s">
        <v>91</v>
      </c>
      <c r="E172" s="158" t="s">
        <v>162</v>
      </c>
      <c r="F172" s="158" t="s">
        <v>248</v>
      </c>
      <c r="G172" s="158" t="s">
        <v>249</v>
      </c>
      <c r="H172" s="162">
        <v>12000</v>
      </c>
      <c r="I172" s="66">
        <v>12000</v>
      </c>
      <c r="J172" s="66"/>
      <c r="K172" s="158"/>
      <c r="L172" s="66">
        <v>12000</v>
      </c>
      <c r="M172" s="158"/>
      <c r="N172" s="66"/>
      <c r="O172" s="66"/>
      <c r="P172" s="158"/>
      <c r="Q172" s="66"/>
      <c r="R172" s="66"/>
      <c r="S172" s="66"/>
      <c r="T172" s="66"/>
      <c r="U172" s="66"/>
      <c r="V172" s="66"/>
      <c r="W172" s="66"/>
    </row>
    <row r="173" ht="20.25" customHeight="1" spans="1:23">
      <c r="A173" s="158" t="str">
        <f t="shared" si="3"/>
        <v>       中国共产党玉溪市委员会机要和保密局</v>
      </c>
      <c r="B173" s="158" t="s">
        <v>319</v>
      </c>
      <c r="C173" s="158" t="s">
        <v>237</v>
      </c>
      <c r="D173" s="158" t="s">
        <v>91</v>
      </c>
      <c r="E173" s="158" t="s">
        <v>162</v>
      </c>
      <c r="F173" s="158" t="s">
        <v>177</v>
      </c>
      <c r="G173" s="158" t="s">
        <v>178</v>
      </c>
      <c r="H173" s="162">
        <v>10000</v>
      </c>
      <c r="I173" s="66">
        <v>10000</v>
      </c>
      <c r="J173" s="66"/>
      <c r="K173" s="158"/>
      <c r="L173" s="66">
        <v>10000</v>
      </c>
      <c r="M173" s="158"/>
      <c r="N173" s="66"/>
      <c r="O173" s="66"/>
      <c r="P173" s="158"/>
      <c r="Q173" s="66"/>
      <c r="R173" s="66"/>
      <c r="S173" s="66"/>
      <c r="T173" s="66"/>
      <c r="U173" s="66"/>
      <c r="V173" s="66"/>
      <c r="W173" s="66"/>
    </row>
    <row r="174" ht="20.25" customHeight="1" spans="1:23">
      <c r="A174" s="158" t="str">
        <f t="shared" si="3"/>
        <v>       中国共产党玉溪市委员会机要和保密局</v>
      </c>
      <c r="B174" s="158" t="s">
        <v>319</v>
      </c>
      <c r="C174" s="158" t="s">
        <v>237</v>
      </c>
      <c r="D174" s="158" t="s">
        <v>91</v>
      </c>
      <c r="E174" s="158" t="s">
        <v>162</v>
      </c>
      <c r="F174" s="158" t="s">
        <v>183</v>
      </c>
      <c r="G174" s="158" t="s">
        <v>184</v>
      </c>
      <c r="H174" s="162">
        <v>30000</v>
      </c>
      <c r="I174" s="66">
        <v>30000</v>
      </c>
      <c r="J174" s="66"/>
      <c r="K174" s="158"/>
      <c r="L174" s="66">
        <v>30000</v>
      </c>
      <c r="M174" s="158"/>
      <c r="N174" s="66"/>
      <c r="O174" s="66"/>
      <c r="P174" s="158"/>
      <c r="Q174" s="66"/>
      <c r="R174" s="66"/>
      <c r="S174" s="66"/>
      <c r="T174" s="66"/>
      <c r="U174" s="66"/>
      <c r="V174" s="66"/>
      <c r="W174" s="66"/>
    </row>
    <row r="175" ht="20.25" customHeight="1" spans="1:23">
      <c r="A175" s="158" t="str">
        <f t="shared" si="3"/>
        <v>       中国共产党玉溪市委员会机要和保密局</v>
      </c>
      <c r="B175" s="158" t="s">
        <v>320</v>
      </c>
      <c r="C175" s="158" t="s">
        <v>253</v>
      </c>
      <c r="D175" s="158" t="s">
        <v>91</v>
      </c>
      <c r="E175" s="158" t="s">
        <v>162</v>
      </c>
      <c r="F175" s="158" t="s">
        <v>224</v>
      </c>
      <c r="G175" s="158" t="s">
        <v>225</v>
      </c>
      <c r="H175" s="162">
        <v>43800</v>
      </c>
      <c r="I175" s="66">
        <v>43800</v>
      </c>
      <c r="J175" s="66"/>
      <c r="K175" s="158"/>
      <c r="L175" s="66">
        <v>43800</v>
      </c>
      <c r="M175" s="158"/>
      <c r="N175" s="66"/>
      <c r="O175" s="66"/>
      <c r="P175" s="158"/>
      <c r="Q175" s="66"/>
      <c r="R175" s="66"/>
      <c r="S175" s="66"/>
      <c r="T175" s="66"/>
      <c r="U175" s="66"/>
      <c r="V175" s="66"/>
      <c r="W175" s="66"/>
    </row>
    <row r="176" ht="20.25" customHeight="1" spans="1:23">
      <c r="A176" s="165" t="s">
        <v>73</v>
      </c>
      <c r="B176" s="158"/>
      <c r="C176" s="158"/>
      <c r="D176" s="158"/>
      <c r="E176" s="158"/>
      <c r="F176" s="158"/>
      <c r="G176" s="158"/>
      <c r="H176" s="162">
        <v>6089263.74</v>
      </c>
      <c r="I176" s="66">
        <v>6089263.74</v>
      </c>
      <c r="J176" s="66">
        <v>2307302.63</v>
      </c>
      <c r="K176" s="158"/>
      <c r="L176" s="66">
        <v>3781961.11</v>
      </c>
      <c r="M176" s="158"/>
      <c r="N176" s="66"/>
      <c r="O176" s="66"/>
      <c r="P176" s="158"/>
      <c r="Q176" s="66"/>
      <c r="R176" s="66"/>
      <c r="S176" s="66"/>
      <c r="T176" s="66"/>
      <c r="U176" s="66"/>
      <c r="V176" s="66"/>
      <c r="W176" s="66"/>
    </row>
    <row r="177" ht="20.25" customHeight="1" spans="1:23">
      <c r="A177" s="158" t="str">
        <f t="shared" ref="A177:A221" si="4">"       "&amp;"中国共产党玉溪市委员会政策研究室"</f>
        <v>       中国共产党玉溪市委员会政策研究室</v>
      </c>
      <c r="B177" s="158" t="s">
        <v>321</v>
      </c>
      <c r="C177" s="158" t="s">
        <v>186</v>
      </c>
      <c r="D177" s="158" t="s">
        <v>91</v>
      </c>
      <c r="E177" s="158" t="s">
        <v>162</v>
      </c>
      <c r="F177" s="158" t="s">
        <v>187</v>
      </c>
      <c r="G177" s="158" t="s">
        <v>188</v>
      </c>
      <c r="H177" s="162">
        <v>672024</v>
      </c>
      <c r="I177" s="66">
        <v>672024</v>
      </c>
      <c r="J177" s="66">
        <v>294010.5</v>
      </c>
      <c r="K177" s="158"/>
      <c r="L177" s="66">
        <v>378013.5</v>
      </c>
      <c r="M177" s="158"/>
      <c r="N177" s="66"/>
      <c r="O177" s="66"/>
      <c r="P177" s="158"/>
      <c r="Q177" s="66"/>
      <c r="R177" s="66"/>
      <c r="S177" s="66"/>
      <c r="T177" s="66"/>
      <c r="U177" s="66"/>
      <c r="V177" s="66"/>
      <c r="W177" s="66"/>
    </row>
    <row r="178" ht="20.25" customHeight="1" spans="1:23">
      <c r="A178" s="158" t="str">
        <f t="shared" si="4"/>
        <v>       中国共产党玉溪市委员会政策研究室</v>
      </c>
      <c r="B178" s="158" t="s">
        <v>321</v>
      </c>
      <c r="C178" s="158" t="s">
        <v>186</v>
      </c>
      <c r="D178" s="158" t="s">
        <v>91</v>
      </c>
      <c r="E178" s="158" t="s">
        <v>162</v>
      </c>
      <c r="F178" s="158" t="s">
        <v>189</v>
      </c>
      <c r="G178" s="158" t="s">
        <v>190</v>
      </c>
      <c r="H178" s="162">
        <v>896172</v>
      </c>
      <c r="I178" s="66">
        <v>896172</v>
      </c>
      <c r="J178" s="66">
        <v>392075.25</v>
      </c>
      <c r="K178" s="158"/>
      <c r="L178" s="66">
        <v>504096.75</v>
      </c>
      <c r="M178" s="158"/>
      <c r="N178" s="66"/>
      <c r="O178" s="66"/>
      <c r="P178" s="158"/>
      <c r="Q178" s="66"/>
      <c r="R178" s="66"/>
      <c r="S178" s="66"/>
      <c r="T178" s="66"/>
      <c r="U178" s="66"/>
      <c r="V178" s="66"/>
      <c r="W178" s="66"/>
    </row>
    <row r="179" ht="20.25" customHeight="1" spans="1:23">
      <c r="A179" s="158" t="str">
        <f t="shared" si="4"/>
        <v>       中国共产党玉溪市委员会政策研究室</v>
      </c>
      <c r="B179" s="158" t="s">
        <v>321</v>
      </c>
      <c r="C179" s="158" t="s">
        <v>186</v>
      </c>
      <c r="D179" s="158" t="s">
        <v>114</v>
      </c>
      <c r="E179" s="158" t="s">
        <v>191</v>
      </c>
      <c r="F179" s="158" t="s">
        <v>189</v>
      </c>
      <c r="G179" s="158" t="s">
        <v>190</v>
      </c>
      <c r="H179" s="162">
        <v>14616</v>
      </c>
      <c r="I179" s="66">
        <v>14616</v>
      </c>
      <c r="J179" s="66">
        <v>3654</v>
      </c>
      <c r="K179" s="158"/>
      <c r="L179" s="66">
        <v>10962</v>
      </c>
      <c r="M179" s="158"/>
      <c r="N179" s="66"/>
      <c r="O179" s="66"/>
      <c r="P179" s="158"/>
      <c r="Q179" s="66"/>
      <c r="R179" s="66"/>
      <c r="S179" s="66"/>
      <c r="T179" s="66"/>
      <c r="U179" s="66"/>
      <c r="V179" s="66"/>
      <c r="W179" s="66"/>
    </row>
    <row r="180" ht="20.25" customHeight="1" spans="1:23">
      <c r="A180" s="158" t="str">
        <f t="shared" si="4"/>
        <v>       中国共产党玉溪市委员会政策研究室</v>
      </c>
      <c r="B180" s="158" t="s">
        <v>322</v>
      </c>
      <c r="C180" s="158" t="s">
        <v>193</v>
      </c>
      <c r="D180" s="158" t="s">
        <v>94</v>
      </c>
      <c r="E180" s="158" t="s">
        <v>181</v>
      </c>
      <c r="F180" s="158" t="s">
        <v>187</v>
      </c>
      <c r="G180" s="158" t="s">
        <v>188</v>
      </c>
      <c r="H180" s="162">
        <v>310416</v>
      </c>
      <c r="I180" s="66">
        <v>310416</v>
      </c>
      <c r="J180" s="66">
        <v>135807</v>
      </c>
      <c r="K180" s="158"/>
      <c r="L180" s="66">
        <v>174609</v>
      </c>
      <c r="M180" s="158"/>
      <c r="N180" s="66"/>
      <c r="O180" s="66"/>
      <c r="P180" s="158"/>
      <c r="Q180" s="66"/>
      <c r="R180" s="66"/>
      <c r="S180" s="66"/>
      <c r="T180" s="66"/>
      <c r="U180" s="66"/>
      <c r="V180" s="66"/>
      <c r="W180" s="66"/>
    </row>
    <row r="181" ht="20.25" customHeight="1" spans="1:23">
      <c r="A181" s="158" t="str">
        <f t="shared" si="4"/>
        <v>       中国共产党玉溪市委员会政策研究室</v>
      </c>
      <c r="B181" s="158" t="s">
        <v>322</v>
      </c>
      <c r="C181" s="158" t="s">
        <v>193</v>
      </c>
      <c r="D181" s="158" t="s">
        <v>94</v>
      </c>
      <c r="E181" s="158" t="s">
        <v>181</v>
      </c>
      <c r="F181" s="158" t="s">
        <v>194</v>
      </c>
      <c r="G181" s="158" t="s">
        <v>195</v>
      </c>
      <c r="H181" s="162">
        <v>135960</v>
      </c>
      <c r="I181" s="66">
        <v>135960</v>
      </c>
      <c r="J181" s="66">
        <v>59482.5</v>
      </c>
      <c r="K181" s="158"/>
      <c r="L181" s="66">
        <v>76477.5</v>
      </c>
      <c r="M181" s="158"/>
      <c r="N181" s="66"/>
      <c r="O181" s="66"/>
      <c r="P181" s="158"/>
      <c r="Q181" s="66"/>
      <c r="R181" s="66"/>
      <c r="S181" s="66"/>
      <c r="T181" s="66"/>
      <c r="U181" s="66"/>
      <c r="V181" s="66"/>
      <c r="W181" s="66"/>
    </row>
    <row r="182" ht="20.25" customHeight="1" spans="1:23">
      <c r="A182" s="158" t="str">
        <f t="shared" si="4"/>
        <v>       中国共产党玉溪市委员会政策研究室</v>
      </c>
      <c r="B182" s="158" t="s">
        <v>322</v>
      </c>
      <c r="C182" s="158" t="s">
        <v>193</v>
      </c>
      <c r="D182" s="158" t="s">
        <v>114</v>
      </c>
      <c r="E182" s="158" t="s">
        <v>191</v>
      </c>
      <c r="F182" s="158" t="s">
        <v>189</v>
      </c>
      <c r="G182" s="158" t="s">
        <v>190</v>
      </c>
      <c r="H182" s="162">
        <v>11244</v>
      </c>
      <c r="I182" s="66">
        <v>11244</v>
      </c>
      <c r="J182" s="66"/>
      <c r="K182" s="158"/>
      <c r="L182" s="66">
        <v>11244</v>
      </c>
      <c r="M182" s="158"/>
      <c r="N182" s="66"/>
      <c r="O182" s="66"/>
      <c r="P182" s="158"/>
      <c r="Q182" s="66"/>
      <c r="R182" s="66"/>
      <c r="S182" s="66"/>
      <c r="T182" s="66"/>
      <c r="U182" s="66"/>
      <c r="V182" s="66"/>
      <c r="W182" s="66"/>
    </row>
    <row r="183" ht="20.25" customHeight="1" spans="1:23">
      <c r="A183" s="158" t="str">
        <f t="shared" si="4"/>
        <v>       中国共产党玉溪市委员会政策研究室</v>
      </c>
      <c r="B183" s="158" t="s">
        <v>323</v>
      </c>
      <c r="C183" s="158" t="s">
        <v>197</v>
      </c>
      <c r="D183" s="158" t="s">
        <v>94</v>
      </c>
      <c r="E183" s="158" t="s">
        <v>181</v>
      </c>
      <c r="F183" s="158" t="s">
        <v>198</v>
      </c>
      <c r="G183" s="158" t="s">
        <v>199</v>
      </c>
      <c r="H183" s="162">
        <v>5284.16</v>
      </c>
      <c r="I183" s="66">
        <v>5284.16</v>
      </c>
      <c r="J183" s="66">
        <v>1321.04</v>
      </c>
      <c r="K183" s="158"/>
      <c r="L183" s="66">
        <v>3963.12</v>
      </c>
      <c r="M183" s="158"/>
      <c r="N183" s="66"/>
      <c r="O183" s="66"/>
      <c r="P183" s="158"/>
      <c r="Q183" s="66"/>
      <c r="R183" s="66"/>
      <c r="S183" s="66"/>
      <c r="T183" s="66"/>
      <c r="U183" s="66"/>
      <c r="V183" s="66"/>
      <c r="W183" s="66"/>
    </row>
    <row r="184" ht="20.25" customHeight="1" spans="1:23">
      <c r="A184" s="158" t="str">
        <f t="shared" si="4"/>
        <v>       中国共产党玉溪市委员会政策研究室</v>
      </c>
      <c r="B184" s="158" t="s">
        <v>323</v>
      </c>
      <c r="C184" s="158" t="s">
        <v>197</v>
      </c>
      <c r="D184" s="158" t="s">
        <v>101</v>
      </c>
      <c r="E184" s="158" t="s">
        <v>200</v>
      </c>
      <c r="F184" s="158" t="s">
        <v>201</v>
      </c>
      <c r="G184" s="158" t="s">
        <v>202</v>
      </c>
      <c r="H184" s="162">
        <v>428902.72</v>
      </c>
      <c r="I184" s="66">
        <v>428902.72</v>
      </c>
      <c r="J184" s="66">
        <v>107225.68</v>
      </c>
      <c r="K184" s="158"/>
      <c r="L184" s="66">
        <v>321677.04</v>
      </c>
      <c r="M184" s="158"/>
      <c r="N184" s="66"/>
      <c r="O184" s="66"/>
      <c r="P184" s="158"/>
      <c r="Q184" s="66"/>
      <c r="R184" s="66"/>
      <c r="S184" s="66"/>
      <c r="T184" s="66"/>
      <c r="U184" s="66"/>
      <c r="V184" s="66"/>
      <c r="W184" s="66"/>
    </row>
    <row r="185" ht="20.25" customHeight="1" spans="1:23">
      <c r="A185" s="158" t="str">
        <f t="shared" si="4"/>
        <v>       中国共产党玉溪市委员会政策研究室</v>
      </c>
      <c r="B185" s="158" t="s">
        <v>323</v>
      </c>
      <c r="C185" s="158" t="s">
        <v>197</v>
      </c>
      <c r="D185" s="158" t="s">
        <v>107</v>
      </c>
      <c r="E185" s="158" t="s">
        <v>203</v>
      </c>
      <c r="F185" s="158" t="s">
        <v>204</v>
      </c>
      <c r="G185" s="158" t="s">
        <v>205</v>
      </c>
      <c r="H185" s="162">
        <v>161985.29</v>
      </c>
      <c r="I185" s="66">
        <v>161985.29</v>
      </c>
      <c r="J185" s="66">
        <v>40496.32</v>
      </c>
      <c r="K185" s="158"/>
      <c r="L185" s="66">
        <v>121488.97</v>
      </c>
      <c r="M185" s="158"/>
      <c r="N185" s="66"/>
      <c r="O185" s="66"/>
      <c r="P185" s="158"/>
      <c r="Q185" s="66"/>
      <c r="R185" s="66"/>
      <c r="S185" s="66"/>
      <c r="T185" s="66"/>
      <c r="U185" s="66"/>
      <c r="V185" s="66"/>
      <c r="W185" s="66"/>
    </row>
    <row r="186" ht="20.25" customHeight="1" spans="1:23">
      <c r="A186" s="158" t="str">
        <f t="shared" si="4"/>
        <v>       中国共产党玉溪市委员会政策研究室</v>
      </c>
      <c r="B186" s="158" t="s">
        <v>323</v>
      </c>
      <c r="C186" s="158" t="s">
        <v>197</v>
      </c>
      <c r="D186" s="158" t="s">
        <v>108</v>
      </c>
      <c r="E186" s="158" t="s">
        <v>206</v>
      </c>
      <c r="F186" s="158" t="s">
        <v>204</v>
      </c>
      <c r="G186" s="158" t="s">
        <v>205</v>
      </c>
      <c r="H186" s="162">
        <v>60508</v>
      </c>
      <c r="I186" s="66">
        <v>60508</v>
      </c>
      <c r="J186" s="66">
        <v>15127</v>
      </c>
      <c r="K186" s="158"/>
      <c r="L186" s="66">
        <v>45381</v>
      </c>
      <c r="M186" s="158"/>
      <c r="N186" s="66"/>
      <c r="O186" s="66"/>
      <c r="P186" s="158"/>
      <c r="Q186" s="66"/>
      <c r="R186" s="66"/>
      <c r="S186" s="66"/>
      <c r="T186" s="66"/>
      <c r="U186" s="66"/>
      <c r="V186" s="66"/>
      <c r="W186" s="66"/>
    </row>
    <row r="187" ht="20.25" customHeight="1" spans="1:23">
      <c r="A187" s="158" t="str">
        <f t="shared" si="4"/>
        <v>       中国共产党玉溪市委员会政策研究室</v>
      </c>
      <c r="B187" s="158" t="s">
        <v>323</v>
      </c>
      <c r="C187" s="158" t="s">
        <v>197</v>
      </c>
      <c r="D187" s="158" t="s">
        <v>109</v>
      </c>
      <c r="E187" s="158" t="s">
        <v>207</v>
      </c>
      <c r="F187" s="158" t="s">
        <v>208</v>
      </c>
      <c r="G187" s="158" t="s">
        <v>209</v>
      </c>
      <c r="H187" s="162">
        <v>157252.7</v>
      </c>
      <c r="I187" s="66">
        <v>157252.7</v>
      </c>
      <c r="J187" s="66">
        <v>39313.18</v>
      </c>
      <c r="K187" s="158"/>
      <c r="L187" s="66">
        <v>117939.52</v>
      </c>
      <c r="M187" s="158"/>
      <c r="N187" s="66"/>
      <c r="O187" s="66"/>
      <c r="P187" s="158"/>
      <c r="Q187" s="66"/>
      <c r="R187" s="66"/>
      <c r="S187" s="66"/>
      <c r="T187" s="66"/>
      <c r="U187" s="66"/>
      <c r="V187" s="66"/>
      <c r="W187" s="66"/>
    </row>
    <row r="188" ht="20.25" customHeight="1" spans="1:23">
      <c r="A188" s="158" t="str">
        <f t="shared" si="4"/>
        <v>       中国共产党玉溪市委员会政策研究室</v>
      </c>
      <c r="B188" s="158" t="s">
        <v>323</v>
      </c>
      <c r="C188" s="158" t="s">
        <v>197</v>
      </c>
      <c r="D188" s="158" t="s">
        <v>110</v>
      </c>
      <c r="E188" s="158" t="s">
        <v>210</v>
      </c>
      <c r="F188" s="158" t="s">
        <v>198</v>
      </c>
      <c r="G188" s="158" t="s">
        <v>199</v>
      </c>
      <c r="H188" s="162">
        <v>22686.63</v>
      </c>
      <c r="I188" s="66">
        <v>22686.63</v>
      </c>
      <c r="J188" s="66">
        <v>14443.66</v>
      </c>
      <c r="K188" s="158"/>
      <c r="L188" s="66">
        <v>8242.97</v>
      </c>
      <c r="M188" s="158"/>
      <c r="N188" s="66"/>
      <c r="O188" s="66"/>
      <c r="P188" s="158"/>
      <c r="Q188" s="66"/>
      <c r="R188" s="66"/>
      <c r="S188" s="66"/>
      <c r="T188" s="66"/>
      <c r="U188" s="66"/>
      <c r="V188" s="66"/>
      <c r="W188" s="66"/>
    </row>
    <row r="189" ht="20.25" customHeight="1" spans="1:23">
      <c r="A189" s="158" t="str">
        <f t="shared" si="4"/>
        <v>       中国共产党玉溪市委员会政策研究室</v>
      </c>
      <c r="B189" s="158" t="s">
        <v>324</v>
      </c>
      <c r="C189" s="158" t="s">
        <v>212</v>
      </c>
      <c r="D189" s="158" t="s">
        <v>113</v>
      </c>
      <c r="E189" s="158" t="s">
        <v>212</v>
      </c>
      <c r="F189" s="158" t="s">
        <v>213</v>
      </c>
      <c r="G189" s="158" t="s">
        <v>212</v>
      </c>
      <c r="H189" s="162">
        <v>403404</v>
      </c>
      <c r="I189" s="66">
        <v>403404</v>
      </c>
      <c r="J189" s="66">
        <v>100851</v>
      </c>
      <c r="K189" s="158"/>
      <c r="L189" s="66">
        <v>302553</v>
      </c>
      <c r="M189" s="158"/>
      <c r="N189" s="66"/>
      <c r="O189" s="66"/>
      <c r="P189" s="158"/>
      <c r="Q189" s="66"/>
      <c r="R189" s="66"/>
      <c r="S189" s="66"/>
      <c r="T189" s="66"/>
      <c r="U189" s="66"/>
      <c r="V189" s="66"/>
      <c r="W189" s="66"/>
    </row>
    <row r="190" ht="20.25" customHeight="1" spans="1:23">
      <c r="A190" s="158" t="str">
        <f t="shared" si="4"/>
        <v>       中国共产党玉溪市委员会政策研究室</v>
      </c>
      <c r="B190" s="158" t="s">
        <v>325</v>
      </c>
      <c r="C190" s="158" t="s">
        <v>215</v>
      </c>
      <c r="D190" s="158" t="s">
        <v>100</v>
      </c>
      <c r="E190" s="158" t="s">
        <v>182</v>
      </c>
      <c r="F190" s="158" t="s">
        <v>216</v>
      </c>
      <c r="G190" s="158" t="s">
        <v>217</v>
      </c>
      <c r="H190" s="162">
        <v>343200</v>
      </c>
      <c r="I190" s="66">
        <v>343200</v>
      </c>
      <c r="J190" s="66">
        <v>343200</v>
      </c>
      <c r="K190" s="158"/>
      <c r="L190" s="66"/>
      <c r="M190" s="158"/>
      <c r="N190" s="66"/>
      <c r="O190" s="66"/>
      <c r="P190" s="158"/>
      <c r="Q190" s="66"/>
      <c r="R190" s="66"/>
      <c r="S190" s="66"/>
      <c r="T190" s="66"/>
      <c r="U190" s="66"/>
      <c r="V190" s="66"/>
      <c r="W190" s="66"/>
    </row>
    <row r="191" ht="20.25" customHeight="1" spans="1:23">
      <c r="A191" s="158" t="str">
        <f t="shared" si="4"/>
        <v>       中国共产党玉溪市委员会政策研究室</v>
      </c>
      <c r="B191" s="158" t="s">
        <v>326</v>
      </c>
      <c r="C191" s="158" t="s">
        <v>219</v>
      </c>
      <c r="D191" s="158" t="s">
        <v>91</v>
      </c>
      <c r="E191" s="158" t="s">
        <v>162</v>
      </c>
      <c r="F191" s="158" t="s">
        <v>220</v>
      </c>
      <c r="G191" s="158" t="s">
        <v>221</v>
      </c>
      <c r="H191" s="162">
        <v>492508</v>
      </c>
      <c r="I191" s="66">
        <v>492508</v>
      </c>
      <c r="J191" s="66">
        <v>143319.75</v>
      </c>
      <c r="K191" s="158"/>
      <c r="L191" s="66">
        <v>349188.25</v>
      </c>
      <c r="M191" s="158"/>
      <c r="N191" s="66"/>
      <c r="O191" s="66"/>
      <c r="P191" s="158"/>
      <c r="Q191" s="66"/>
      <c r="R191" s="66"/>
      <c r="S191" s="66"/>
      <c r="T191" s="66"/>
      <c r="U191" s="66"/>
      <c r="V191" s="66"/>
      <c r="W191" s="66"/>
    </row>
    <row r="192" ht="20.25" customHeight="1" spans="1:23">
      <c r="A192" s="158" t="str">
        <f t="shared" si="4"/>
        <v>       中国共产党玉溪市委员会政策研究室</v>
      </c>
      <c r="B192" s="158" t="s">
        <v>327</v>
      </c>
      <c r="C192" s="158" t="s">
        <v>223</v>
      </c>
      <c r="D192" s="158" t="s">
        <v>91</v>
      </c>
      <c r="E192" s="158" t="s">
        <v>162</v>
      </c>
      <c r="F192" s="158" t="s">
        <v>224</v>
      </c>
      <c r="G192" s="158" t="s">
        <v>225</v>
      </c>
      <c r="H192" s="162">
        <v>13100</v>
      </c>
      <c r="I192" s="66">
        <v>13100</v>
      </c>
      <c r="J192" s="66"/>
      <c r="K192" s="158"/>
      <c r="L192" s="66">
        <v>13100</v>
      </c>
      <c r="M192" s="158"/>
      <c r="N192" s="66"/>
      <c r="O192" s="66"/>
      <c r="P192" s="158"/>
      <c r="Q192" s="66"/>
      <c r="R192" s="66"/>
      <c r="S192" s="66"/>
      <c r="T192" s="66"/>
      <c r="U192" s="66"/>
      <c r="V192" s="66"/>
      <c r="W192" s="66"/>
    </row>
    <row r="193" ht="20.25" customHeight="1" spans="1:23">
      <c r="A193" s="158" t="str">
        <f t="shared" si="4"/>
        <v>       中国共产党玉溪市委员会政策研究室</v>
      </c>
      <c r="B193" s="158" t="s">
        <v>328</v>
      </c>
      <c r="C193" s="158" t="s">
        <v>227</v>
      </c>
      <c r="D193" s="158" t="s">
        <v>91</v>
      </c>
      <c r="E193" s="158" t="s">
        <v>162</v>
      </c>
      <c r="F193" s="158" t="s">
        <v>177</v>
      </c>
      <c r="G193" s="158" t="s">
        <v>178</v>
      </c>
      <c r="H193" s="162">
        <v>158400</v>
      </c>
      <c r="I193" s="66">
        <v>158400</v>
      </c>
      <c r="J193" s="66">
        <v>69300</v>
      </c>
      <c r="K193" s="158"/>
      <c r="L193" s="66">
        <v>89100</v>
      </c>
      <c r="M193" s="158"/>
      <c r="N193" s="66"/>
      <c r="O193" s="66"/>
      <c r="P193" s="158"/>
      <c r="Q193" s="66"/>
      <c r="R193" s="66"/>
      <c r="S193" s="66"/>
      <c r="T193" s="66"/>
      <c r="U193" s="66"/>
      <c r="V193" s="66"/>
      <c r="W193" s="66"/>
    </row>
    <row r="194" ht="20.25" customHeight="1" spans="1:23">
      <c r="A194" s="158" t="str">
        <f t="shared" si="4"/>
        <v>       中国共产党玉溪市委员会政策研究室</v>
      </c>
      <c r="B194" s="158" t="s">
        <v>329</v>
      </c>
      <c r="C194" s="158" t="s">
        <v>229</v>
      </c>
      <c r="D194" s="158" t="s">
        <v>91</v>
      </c>
      <c r="E194" s="158" t="s">
        <v>162</v>
      </c>
      <c r="F194" s="158" t="s">
        <v>230</v>
      </c>
      <c r="G194" s="158" t="s">
        <v>229</v>
      </c>
      <c r="H194" s="162">
        <v>31656.24</v>
      </c>
      <c r="I194" s="66">
        <v>31656.24</v>
      </c>
      <c r="J194" s="66"/>
      <c r="K194" s="158"/>
      <c r="L194" s="66">
        <v>31656.24</v>
      </c>
      <c r="M194" s="158"/>
      <c r="N194" s="66"/>
      <c r="O194" s="66"/>
      <c r="P194" s="158"/>
      <c r="Q194" s="66"/>
      <c r="R194" s="66"/>
      <c r="S194" s="66"/>
      <c r="T194" s="66"/>
      <c r="U194" s="66"/>
      <c r="V194" s="66"/>
      <c r="W194" s="66"/>
    </row>
    <row r="195" ht="20.25" customHeight="1" spans="1:23">
      <c r="A195" s="158" t="str">
        <f t="shared" si="4"/>
        <v>       中国共产党玉溪市委员会政策研究室</v>
      </c>
      <c r="B195" s="158" t="s">
        <v>329</v>
      </c>
      <c r="C195" s="158" t="s">
        <v>229</v>
      </c>
      <c r="D195" s="158" t="s">
        <v>94</v>
      </c>
      <c r="E195" s="158" t="s">
        <v>181</v>
      </c>
      <c r="F195" s="158" t="s">
        <v>230</v>
      </c>
      <c r="G195" s="158" t="s">
        <v>229</v>
      </c>
      <c r="H195" s="162">
        <v>32802</v>
      </c>
      <c r="I195" s="66">
        <v>32802</v>
      </c>
      <c r="J195" s="66"/>
      <c r="K195" s="158"/>
      <c r="L195" s="66">
        <v>32802</v>
      </c>
      <c r="M195" s="158"/>
      <c r="N195" s="66"/>
      <c r="O195" s="66"/>
      <c r="P195" s="158"/>
      <c r="Q195" s="66"/>
      <c r="R195" s="66"/>
      <c r="S195" s="66"/>
      <c r="T195" s="66"/>
      <c r="U195" s="66"/>
      <c r="V195" s="66"/>
      <c r="W195" s="66"/>
    </row>
    <row r="196" ht="20.25" customHeight="1" spans="1:23">
      <c r="A196" s="158" t="str">
        <f t="shared" si="4"/>
        <v>       中国共产党玉溪市委员会政策研究室</v>
      </c>
      <c r="B196" s="158" t="s">
        <v>330</v>
      </c>
      <c r="C196" s="158" t="s">
        <v>161</v>
      </c>
      <c r="D196" s="158" t="s">
        <v>91</v>
      </c>
      <c r="E196" s="158" t="s">
        <v>162</v>
      </c>
      <c r="F196" s="158" t="s">
        <v>163</v>
      </c>
      <c r="G196" s="158" t="s">
        <v>164</v>
      </c>
      <c r="H196" s="162">
        <v>120600</v>
      </c>
      <c r="I196" s="66">
        <v>120600</v>
      </c>
      <c r="J196" s="66">
        <v>23390.75</v>
      </c>
      <c r="K196" s="158"/>
      <c r="L196" s="66">
        <v>97209.25</v>
      </c>
      <c r="M196" s="158"/>
      <c r="N196" s="66"/>
      <c r="O196" s="66"/>
      <c r="P196" s="158"/>
      <c r="Q196" s="66"/>
      <c r="R196" s="66"/>
      <c r="S196" s="66"/>
      <c r="T196" s="66"/>
      <c r="U196" s="66"/>
      <c r="V196" s="66"/>
      <c r="W196" s="66"/>
    </row>
    <row r="197" ht="20.25" customHeight="1" spans="1:23">
      <c r="A197" s="158" t="str">
        <f t="shared" si="4"/>
        <v>       中国共产党玉溪市委员会政策研究室</v>
      </c>
      <c r="B197" s="158" t="s">
        <v>330</v>
      </c>
      <c r="C197" s="158" t="s">
        <v>161</v>
      </c>
      <c r="D197" s="158" t="s">
        <v>91</v>
      </c>
      <c r="E197" s="158" t="s">
        <v>162</v>
      </c>
      <c r="F197" s="158" t="s">
        <v>244</v>
      </c>
      <c r="G197" s="158" t="s">
        <v>245</v>
      </c>
      <c r="H197" s="162">
        <v>15000</v>
      </c>
      <c r="I197" s="66">
        <v>15000</v>
      </c>
      <c r="J197" s="66">
        <v>3750</v>
      </c>
      <c r="K197" s="158"/>
      <c r="L197" s="66">
        <v>11250</v>
      </c>
      <c r="M197" s="158"/>
      <c r="N197" s="66"/>
      <c r="O197" s="66"/>
      <c r="P197" s="158"/>
      <c r="Q197" s="66"/>
      <c r="R197" s="66"/>
      <c r="S197" s="66"/>
      <c r="T197" s="66"/>
      <c r="U197" s="66"/>
      <c r="V197" s="66"/>
      <c r="W197" s="66"/>
    </row>
    <row r="198" ht="20.25" customHeight="1" spans="1:23">
      <c r="A198" s="158" t="str">
        <f t="shared" si="4"/>
        <v>       中国共产党玉溪市委员会政策研究室</v>
      </c>
      <c r="B198" s="158" t="s">
        <v>330</v>
      </c>
      <c r="C198" s="158" t="s">
        <v>161</v>
      </c>
      <c r="D198" s="158" t="s">
        <v>91</v>
      </c>
      <c r="E198" s="158" t="s">
        <v>162</v>
      </c>
      <c r="F198" s="158" t="s">
        <v>175</v>
      </c>
      <c r="G198" s="158" t="s">
        <v>176</v>
      </c>
      <c r="H198" s="162">
        <v>14000</v>
      </c>
      <c r="I198" s="66">
        <v>14000</v>
      </c>
      <c r="J198" s="66">
        <v>3500</v>
      </c>
      <c r="K198" s="158"/>
      <c r="L198" s="66">
        <v>10500</v>
      </c>
      <c r="M198" s="158"/>
      <c r="N198" s="66"/>
      <c r="O198" s="66"/>
      <c r="P198" s="158"/>
      <c r="Q198" s="66"/>
      <c r="R198" s="66"/>
      <c r="S198" s="66"/>
      <c r="T198" s="66"/>
      <c r="U198" s="66"/>
      <c r="V198" s="66"/>
      <c r="W198" s="66"/>
    </row>
    <row r="199" ht="20.25" customHeight="1" spans="1:23">
      <c r="A199" s="158" t="str">
        <f t="shared" si="4"/>
        <v>       中国共产党玉溪市委员会政策研究室</v>
      </c>
      <c r="B199" s="158" t="s">
        <v>330</v>
      </c>
      <c r="C199" s="158" t="s">
        <v>161</v>
      </c>
      <c r="D199" s="158" t="s">
        <v>91</v>
      </c>
      <c r="E199" s="158" t="s">
        <v>162</v>
      </c>
      <c r="F199" s="158" t="s">
        <v>177</v>
      </c>
      <c r="G199" s="158" t="s">
        <v>178</v>
      </c>
      <c r="H199" s="162">
        <v>15840</v>
      </c>
      <c r="I199" s="66">
        <v>15840</v>
      </c>
      <c r="J199" s="66">
        <v>3960</v>
      </c>
      <c r="K199" s="158"/>
      <c r="L199" s="66">
        <v>11880</v>
      </c>
      <c r="M199" s="158"/>
      <c r="N199" s="66"/>
      <c r="O199" s="66"/>
      <c r="P199" s="158"/>
      <c r="Q199" s="66"/>
      <c r="R199" s="66"/>
      <c r="S199" s="66"/>
      <c r="T199" s="66"/>
      <c r="U199" s="66"/>
      <c r="V199" s="66"/>
      <c r="W199" s="66"/>
    </row>
    <row r="200" ht="20.25" customHeight="1" spans="1:23">
      <c r="A200" s="158" t="str">
        <f t="shared" si="4"/>
        <v>       中国共产党玉溪市委员会政策研究室</v>
      </c>
      <c r="B200" s="158" t="s">
        <v>330</v>
      </c>
      <c r="C200" s="158" t="s">
        <v>161</v>
      </c>
      <c r="D200" s="158" t="s">
        <v>94</v>
      </c>
      <c r="E200" s="158" t="s">
        <v>181</v>
      </c>
      <c r="F200" s="158" t="s">
        <v>163</v>
      </c>
      <c r="G200" s="158" t="s">
        <v>164</v>
      </c>
      <c r="H200" s="162">
        <v>37500</v>
      </c>
      <c r="I200" s="66">
        <v>37500</v>
      </c>
      <c r="J200" s="66">
        <v>9375</v>
      </c>
      <c r="K200" s="158"/>
      <c r="L200" s="66">
        <v>28125</v>
      </c>
      <c r="M200" s="158"/>
      <c r="N200" s="66"/>
      <c r="O200" s="66"/>
      <c r="P200" s="158"/>
      <c r="Q200" s="66"/>
      <c r="R200" s="66"/>
      <c r="S200" s="66"/>
      <c r="T200" s="66"/>
      <c r="U200" s="66"/>
      <c r="V200" s="66"/>
      <c r="W200" s="66"/>
    </row>
    <row r="201" ht="20.25" customHeight="1" spans="1:23">
      <c r="A201" s="158" t="str">
        <f t="shared" si="4"/>
        <v>       中国共产党玉溪市委员会政策研究室</v>
      </c>
      <c r="B201" s="158" t="s">
        <v>330</v>
      </c>
      <c r="C201" s="158" t="s">
        <v>161</v>
      </c>
      <c r="D201" s="158" t="s">
        <v>94</v>
      </c>
      <c r="E201" s="158" t="s">
        <v>181</v>
      </c>
      <c r="F201" s="158" t="s">
        <v>165</v>
      </c>
      <c r="G201" s="158" t="s">
        <v>166</v>
      </c>
      <c r="H201" s="162">
        <v>7000</v>
      </c>
      <c r="I201" s="66">
        <v>7000</v>
      </c>
      <c r="J201" s="66">
        <v>1750</v>
      </c>
      <c r="K201" s="158"/>
      <c r="L201" s="66">
        <v>5250</v>
      </c>
      <c r="M201" s="158"/>
      <c r="N201" s="66"/>
      <c r="O201" s="66"/>
      <c r="P201" s="158"/>
      <c r="Q201" s="66"/>
      <c r="R201" s="66"/>
      <c r="S201" s="66"/>
      <c r="T201" s="66"/>
      <c r="U201" s="66"/>
      <c r="V201" s="66"/>
      <c r="W201" s="66"/>
    </row>
    <row r="202" ht="20.25" customHeight="1" spans="1:23">
      <c r="A202" s="158" t="str">
        <f t="shared" si="4"/>
        <v>       中国共产党玉溪市委员会政策研究室</v>
      </c>
      <c r="B202" s="158" t="s">
        <v>330</v>
      </c>
      <c r="C202" s="158" t="s">
        <v>161</v>
      </c>
      <c r="D202" s="158" t="s">
        <v>94</v>
      </c>
      <c r="E202" s="158" t="s">
        <v>181</v>
      </c>
      <c r="F202" s="158" t="s">
        <v>167</v>
      </c>
      <c r="G202" s="158" t="s">
        <v>168</v>
      </c>
      <c r="H202" s="162">
        <v>10000</v>
      </c>
      <c r="I202" s="66">
        <v>10000</v>
      </c>
      <c r="J202" s="66">
        <v>2500</v>
      </c>
      <c r="K202" s="158"/>
      <c r="L202" s="66">
        <v>7500</v>
      </c>
      <c r="M202" s="158"/>
      <c r="N202" s="66"/>
      <c r="O202" s="66"/>
      <c r="P202" s="158"/>
      <c r="Q202" s="66"/>
      <c r="R202" s="66"/>
      <c r="S202" s="66"/>
      <c r="T202" s="66"/>
      <c r="U202" s="66"/>
      <c r="V202" s="66"/>
      <c r="W202" s="66"/>
    </row>
    <row r="203" ht="20.25" customHeight="1" spans="1:23">
      <c r="A203" s="158" t="str">
        <f t="shared" si="4"/>
        <v>       中国共产党玉溪市委员会政策研究室</v>
      </c>
      <c r="B203" s="158" t="s">
        <v>330</v>
      </c>
      <c r="C203" s="158" t="s">
        <v>161</v>
      </c>
      <c r="D203" s="158" t="s">
        <v>94</v>
      </c>
      <c r="E203" s="158" t="s">
        <v>181</v>
      </c>
      <c r="F203" s="158" t="s">
        <v>169</v>
      </c>
      <c r="G203" s="158" t="s">
        <v>170</v>
      </c>
      <c r="H203" s="162">
        <v>5000</v>
      </c>
      <c r="I203" s="66">
        <v>5000</v>
      </c>
      <c r="J203" s="66">
        <v>1250</v>
      </c>
      <c r="K203" s="158"/>
      <c r="L203" s="66">
        <v>3750</v>
      </c>
      <c r="M203" s="158"/>
      <c r="N203" s="66"/>
      <c r="O203" s="66"/>
      <c r="P203" s="158"/>
      <c r="Q203" s="66"/>
      <c r="R203" s="66"/>
      <c r="S203" s="66"/>
      <c r="T203" s="66"/>
      <c r="U203" s="66"/>
      <c r="V203" s="66"/>
      <c r="W203" s="66"/>
    </row>
    <row r="204" ht="20.25" customHeight="1" spans="1:23">
      <c r="A204" s="158" t="str">
        <f t="shared" si="4"/>
        <v>       中国共产党玉溪市委员会政策研究室</v>
      </c>
      <c r="B204" s="158" t="s">
        <v>330</v>
      </c>
      <c r="C204" s="158" t="s">
        <v>161</v>
      </c>
      <c r="D204" s="158" t="s">
        <v>94</v>
      </c>
      <c r="E204" s="158" t="s">
        <v>181</v>
      </c>
      <c r="F204" s="158" t="s">
        <v>240</v>
      </c>
      <c r="G204" s="158" t="s">
        <v>241</v>
      </c>
      <c r="H204" s="162">
        <v>5000</v>
      </c>
      <c r="I204" s="66">
        <v>5000</v>
      </c>
      <c r="J204" s="66">
        <v>1250</v>
      </c>
      <c r="K204" s="158"/>
      <c r="L204" s="66">
        <v>3750</v>
      </c>
      <c r="M204" s="158"/>
      <c r="N204" s="66"/>
      <c r="O204" s="66"/>
      <c r="P204" s="158"/>
      <c r="Q204" s="66"/>
      <c r="R204" s="66"/>
      <c r="S204" s="66"/>
      <c r="T204" s="66"/>
      <c r="U204" s="66"/>
      <c r="V204" s="66"/>
      <c r="W204" s="66"/>
    </row>
    <row r="205" ht="20.25" customHeight="1" spans="1:23">
      <c r="A205" s="158" t="str">
        <f t="shared" si="4"/>
        <v>       中国共产党玉溪市委员会政策研究室</v>
      </c>
      <c r="B205" s="158" t="s">
        <v>330</v>
      </c>
      <c r="C205" s="158" t="s">
        <v>161</v>
      </c>
      <c r="D205" s="158" t="s">
        <v>94</v>
      </c>
      <c r="E205" s="158" t="s">
        <v>181</v>
      </c>
      <c r="F205" s="158" t="s">
        <v>246</v>
      </c>
      <c r="G205" s="158" t="s">
        <v>247</v>
      </c>
      <c r="H205" s="162">
        <v>30000</v>
      </c>
      <c r="I205" s="66">
        <v>30000</v>
      </c>
      <c r="J205" s="66">
        <v>7500</v>
      </c>
      <c r="K205" s="158"/>
      <c r="L205" s="66">
        <v>22500</v>
      </c>
      <c r="M205" s="158"/>
      <c r="N205" s="66"/>
      <c r="O205" s="66"/>
      <c r="P205" s="158"/>
      <c r="Q205" s="66"/>
      <c r="R205" s="66"/>
      <c r="S205" s="66"/>
      <c r="T205" s="66"/>
      <c r="U205" s="66"/>
      <c r="V205" s="66"/>
      <c r="W205" s="66"/>
    </row>
    <row r="206" ht="20.25" customHeight="1" spans="1:23">
      <c r="A206" s="158" t="str">
        <f t="shared" si="4"/>
        <v>       中国共产党玉溪市委员会政策研究室</v>
      </c>
      <c r="B206" s="158" t="s">
        <v>330</v>
      </c>
      <c r="C206" s="158" t="s">
        <v>161</v>
      </c>
      <c r="D206" s="158" t="s">
        <v>94</v>
      </c>
      <c r="E206" s="158" t="s">
        <v>181</v>
      </c>
      <c r="F206" s="158" t="s">
        <v>175</v>
      </c>
      <c r="G206" s="158" t="s">
        <v>176</v>
      </c>
      <c r="H206" s="162">
        <v>9000</v>
      </c>
      <c r="I206" s="66">
        <v>9000</v>
      </c>
      <c r="J206" s="66">
        <v>2250</v>
      </c>
      <c r="K206" s="158"/>
      <c r="L206" s="66">
        <v>6750</v>
      </c>
      <c r="M206" s="158"/>
      <c r="N206" s="66"/>
      <c r="O206" s="66"/>
      <c r="P206" s="158"/>
      <c r="Q206" s="66"/>
      <c r="R206" s="66"/>
      <c r="S206" s="66"/>
      <c r="T206" s="66"/>
      <c r="U206" s="66"/>
      <c r="V206" s="66"/>
      <c r="W206" s="66"/>
    </row>
    <row r="207" ht="20.25" customHeight="1" spans="1:23">
      <c r="A207" s="158" t="str">
        <f t="shared" si="4"/>
        <v>       中国共产党玉溪市委员会政策研究室</v>
      </c>
      <c r="B207" s="158" t="s">
        <v>330</v>
      </c>
      <c r="C207" s="158" t="s">
        <v>161</v>
      </c>
      <c r="D207" s="158" t="s">
        <v>100</v>
      </c>
      <c r="E207" s="158" t="s">
        <v>182</v>
      </c>
      <c r="F207" s="158" t="s">
        <v>183</v>
      </c>
      <c r="G207" s="158" t="s">
        <v>184</v>
      </c>
      <c r="H207" s="162">
        <v>6600</v>
      </c>
      <c r="I207" s="66">
        <v>6600</v>
      </c>
      <c r="J207" s="66">
        <v>6600</v>
      </c>
      <c r="K207" s="158"/>
      <c r="L207" s="66"/>
      <c r="M207" s="158"/>
      <c r="N207" s="66"/>
      <c r="O207" s="66"/>
      <c r="P207" s="158"/>
      <c r="Q207" s="66"/>
      <c r="R207" s="66"/>
      <c r="S207" s="66"/>
      <c r="T207" s="66"/>
      <c r="U207" s="66"/>
      <c r="V207" s="66"/>
      <c r="W207" s="66"/>
    </row>
    <row r="208" ht="20.25" customHeight="1" spans="1:23">
      <c r="A208" s="158" t="str">
        <f t="shared" si="4"/>
        <v>       中国共产党玉溪市委员会政策研究室</v>
      </c>
      <c r="B208" s="158" t="s">
        <v>331</v>
      </c>
      <c r="C208" s="158" t="s">
        <v>137</v>
      </c>
      <c r="D208" s="158" t="s">
        <v>91</v>
      </c>
      <c r="E208" s="158" t="s">
        <v>162</v>
      </c>
      <c r="F208" s="158" t="s">
        <v>267</v>
      </c>
      <c r="G208" s="158" t="s">
        <v>137</v>
      </c>
      <c r="H208" s="162">
        <v>20000</v>
      </c>
      <c r="I208" s="66">
        <v>20000</v>
      </c>
      <c r="J208" s="66"/>
      <c r="K208" s="158"/>
      <c r="L208" s="66">
        <v>20000</v>
      </c>
      <c r="M208" s="158"/>
      <c r="N208" s="66"/>
      <c r="O208" s="66"/>
      <c r="P208" s="158"/>
      <c r="Q208" s="66"/>
      <c r="R208" s="66"/>
      <c r="S208" s="66"/>
      <c r="T208" s="66"/>
      <c r="U208" s="66"/>
      <c r="V208" s="66"/>
      <c r="W208" s="66"/>
    </row>
    <row r="209" ht="20.25" customHeight="1" spans="1:23">
      <c r="A209" s="158" t="str">
        <f t="shared" si="4"/>
        <v>       中国共产党玉溪市委员会政策研究室</v>
      </c>
      <c r="B209" s="158" t="s">
        <v>332</v>
      </c>
      <c r="C209" s="158" t="s">
        <v>232</v>
      </c>
      <c r="D209" s="158" t="s">
        <v>91</v>
      </c>
      <c r="E209" s="158" t="s">
        <v>162</v>
      </c>
      <c r="F209" s="158" t="s">
        <v>198</v>
      </c>
      <c r="G209" s="158" t="s">
        <v>199</v>
      </c>
      <c r="H209" s="162">
        <v>32000</v>
      </c>
      <c r="I209" s="66">
        <v>32000</v>
      </c>
      <c r="J209" s="66"/>
      <c r="K209" s="158"/>
      <c r="L209" s="66">
        <v>32000</v>
      </c>
      <c r="M209" s="158"/>
      <c r="N209" s="66"/>
      <c r="O209" s="66"/>
      <c r="P209" s="158"/>
      <c r="Q209" s="66"/>
      <c r="R209" s="66"/>
      <c r="S209" s="66"/>
      <c r="T209" s="66"/>
      <c r="U209" s="66"/>
      <c r="V209" s="66"/>
      <c r="W209" s="66"/>
    </row>
    <row r="210" ht="20.25" customHeight="1" spans="1:23">
      <c r="A210" s="158" t="str">
        <f t="shared" si="4"/>
        <v>       中国共产党玉溪市委员会政策研究室</v>
      </c>
      <c r="B210" s="158" t="s">
        <v>333</v>
      </c>
      <c r="C210" s="158" t="s">
        <v>255</v>
      </c>
      <c r="D210" s="158" t="s">
        <v>94</v>
      </c>
      <c r="E210" s="158" t="s">
        <v>181</v>
      </c>
      <c r="F210" s="158" t="s">
        <v>194</v>
      </c>
      <c r="G210" s="158" t="s">
        <v>195</v>
      </c>
      <c r="H210" s="162">
        <v>444600</v>
      </c>
      <c r="I210" s="66">
        <v>444600</v>
      </c>
      <c r="J210" s="66">
        <v>444600</v>
      </c>
      <c r="K210" s="158"/>
      <c r="L210" s="66"/>
      <c r="M210" s="158"/>
      <c r="N210" s="66"/>
      <c r="O210" s="66"/>
      <c r="P210" s="158"/>
      <c r="Q210" s="66"/>
      <c r="R210" s="66"/>
      <c r="S210" s="66"/>
      <c r="T210" s="66"/>
      <c r="U210" s="66"/>
      <c r="V210" s="66"/>
      <c r="W210" s="66"/>
    </row>
    <row r="211" ht="20.25" customHeight="1" spans="1:23">
      <c r="A211" s="158" t="str">
        <f t="shared" si="4"/>
        <v>       中国共产党玉溪市委员会政策研究室</v>
      </c>
      <c r="B211" s="158" t="s">
        <v>334</v>
      </c>
      <c r="C211" s="158" t="s">
        <v>257</v>
      </c>
      <c r="D211" s="158" t="s">
        <v>94</v>
      </c>
      <c r="E211" s="158" t="s">
        <v>181</v>
      </c>
      <c r="F211" s="158" t="s">
        <v>194</v>
      </c>
      <c r="G211" s="158" t="s">
        <v>195</v>
      </c>
      <c r="H211" s="162">
        <v>225000</v>
      </c>
      <c r="I211" s="66">
        <v>225000</v>
      </c>
      <c r="J211" s="66"/>
      <c r="K211" s="158"/>
      <c r="L211" s="66">
        <v>225000</v>
      </c>
      <c r="M211" s="158"/>
      <c r="N211" s="66"/>
      <c r="O211" s="66"/>
      <c r="P211" s="158"/>
      <c r="Q211" s="66"/>
      <c r="R211" s="66"/>
      <c r="S211" s="66"/>
      <c r="T211" s="66"/>
      <c r="U211" s="66"/>
      <c r="V211" s="66"/>
      <c r="W211" s="66"/>
    </row>
    <row r="212" ht="20.25" customHeight="1" spans="1:23">
      <c r="A212" s="158" t="str">
        <f t="shared" si="4"/>
        <v>       中国共产党玉溪市委员会政策研究室</v>
      </c>
      <c r="B212" s="158" t="s">
        <v>335</v>
      </c>
      <c r="C212" s="158" t="s">
        <v>269</v>
      </c>
      <c r="D212" s="158" t="s">
        <v>91</v>
      </c>
      <c r="E212" s="158" t="s">
        <v>162</v>
      </c>
      <c r="F212" s="158" t="s">
        <v>220</v>
      </c>
      <c r="G212" s="158" t="s">
        <v>221</v>
      </c>
      <c r="H212" s="162">
        <v>56002</v>
      </c>
      <c r="I212" s="66">
        <v>56002</v>
      </c>
      <c r="J212" s="66"/>
      <c r="K212" s="158"/>
      <c r="L212" s="66">
        <v>56002</v>
      </c>
      <c r="M212" s="158"/>
      <c r="N212" s="66"/>
      <c r="O212" s="66"/>
      <c r="P212" s="158"/>
      <c r="Q212" s="66"/>
      <c r="R212" s="66"/>
      <c r="S212" s="66"/>
      <c r="T212" s="66"/>
      <c r="U212" s="66"/>
      <c r="V212" s="66"/>
      <c r="W212" s="66"/>
    </row>
    <row r="213" ht="20.25" customHeight="1" spans="1:23">
      <c r="A213" s="158" t="str">
        <f t="shared" si="4"/>
        <v>       中国共产党玉溪市委员会政策研究室</v>
      </c>
      <c r="B213" s="158" t="s">
        <v>336</v>
      </c>
      <c r="C213" s="158" t="s">
        <v>234</v>
      </c>
      <c r="D213" s="158" t="s">
        <v>91</v>
      </c>
      <c r="E213" s="158" t="s">
        <v>162</v>
      </c>
      <c r="F213" s="158" t="s">
        <v>235</v>
      </c>
      <c r="G213" s="158" t="s">
        <v>219</v>
      </c>
      <c r="H213" s="162">
        <v>144000</v>
      </c>
      <c r="I213" s="66">
        <v>144000</v>
      </c>
      <c r="J213" s="66">
        <v>36000</v>
      </c>
      <c r="K213" s="158"/>
      <c r="L213" s="66">
        <v>108000</v>
      </c>
      <c r="M213" s="158"/>
      <c r="N213" s="66"/>
      <c r="O213" s="66"/>
      <c r="P213" s="158"/>
      <c r="Q213" s="66"/>
      <c r="R213" s="66"/>
      <c r="S213" s="66"/>
      <c r="T213" s="66"/>
      <c r="U213" s="66"/>
      <c r="V213" s="66"/>
      <c r="W213" s="66"/>
    </row>
    <row r="214" ht="20.25" customHeight="1" spans="1:23">
      <c r="A214" s="158" t="str">
        <f t="shared" si="4"/>
        <v>       中国共产党玉溪市委员会政策研究室</v>
      </c>
      <c r="B214" s="158" t="s">
        <v>337</v>
      </c>
      <c r="C214" s="158" t="s">
        <v>237</v>
      </c>
      <c r="D214" s="158" t="s">
        <v>91</v>
      </c>
      <c r="E214" s="158" t="s">
        <v>162</v>
      </c>
      <c r="F214" s="158" t="s">
        <v>163</v>
      </c>
      <c r="G214" s="158" t="s">
        <v>164</v>
      </c>
      <c r="H214" s="162">
        <v>235000</v>
      </c>
      <c r="I214" s="66">
        <v>235000</v>
      </c>
      <c r="J214" s="66"/>
      <c r="K214" s="158"/>
      <c r="L214" s="66">
        <v>235000</v>
      </c>
      <c r="M214" s="158"/>
      <c r="N214" s="66"/>
      <c r="O214" s="66"/>
      <c r="P214" s="158"/>
      <c r="Q214" s="66"/>
      <c r="R214" s="66"/>
      <c r="S214" s="66"/>
      <c r="T214" s="66"/>
      <c r="U214" s="66"/>
      <c r="V214" s="66"/>
      <c r="W214" s="66"/>
    </row>
    <row r="215" ht="20.25" customHeight="1" spans="1:23">
      <c r="A215" s="158" t="str">
        <f t="shared" si="4"/>
        <v>       中国共产党玉溪市委员会政策研究室</v>
      </c>
      <c r="B215" s="158" t="s">
        <v>337</v>
      </c>
      <c r="C215" s="158" t="s">
        <v>237</v>
      </c>
      <c r="D215" s="158" t="s">
        <v>91</v>
      </c>
      <c r="E215" s="158" t="s">
        <v>162</v>
      </c>
      <c r="F215" s="158" t="s">
        <v>238</v>
      </c>
      <c r="G215" s="158" t="s">
        <v>239</v>
      </c>
      <c r="H215" s="162">
        <v>50000</v>
      </c>
      <c r="I215" s="66">
        <v>50000</v>
      </c>
      <c r="J215" s="66"/>
      <c r="K215" s="158"/>
      <c r="L215" s="66">
        <v>50000</v>
      </c>
      <c r="M215" s="158"/>
      <c r="N215" s="66"/>
      <c r="O215" s="66"/>
      <c r="P215" s="158"/>
      <c r="Q215" s="66"/>
      <c r="R215" s="66"/>
      <c r="S215" s="66"/>
      <c r="T215" s="66"/>
      <c r="U215" s="66"/>
      <c r="V215" s="66"/>
      <c r="W215" s="66"/>
    </row>
    <row r="216" ht="20.25" customHeight="1" spans="1:23">
      <c r="A216" s="158" t="str">
        <f t="shared" si="4"/>
        <v>       中国共产党玉溪市委员会政策研究室</v>
      </c>
      <c r="B216" s="158" t="s">
        <v>337</v>
      </c>
      <c r="C216" s="158" t="s">
        <v>237</v>
      </c>
      <c r="D216" s="158" t="s">
        <v>91</v>
      </c>
      <c r="E216" s="158" t="s">
        <v>162</v>
      </c>
      <c r="F216" s="158" t="s">
        <v>171</v>
      </c>
      <c r="G216" s="158" t="s">
        <v>172</v>
      </c>
      <c r="H216" s="162">
        <v>60000</v>
      </c>
      <c r="I216" s="66">
        <v>60000</v>
      </c>
      <c r="J216" s="66"/>
      <c r="K216" s="158"/>
      <c r="L216" s="66">
        <v>60000</v>
      </c>
      <c r="M216" s="158"/>
      <c r="N216" s="66"/>
      <c r="O216" s="66"/>
      <c r="P216" s="158"/>
      <c r="Q216" s="66"/>
      <c r="R216" s="66"/>
      <c r="S216" s="66"/>
      <c r="T216" s="66"/>
      <c r="U216" s="66"/>
      <c r="V216" s="66"/>
      <c r="W216" s="66"/>
    </row>
    <row r="217" ht="20.25" customHeight="1" spans="1:23">
      <c r="A217" s="158" t="str">
        <f t="shared" si="4"/>
        <v>       中国共产党玉溪市委员会政策研究室</v>
      </c>
      <c r="B217" s="158" t="s">
        <v>337</v>
      </c>
      <c r="C217" s="158" t="s">
        <v>237</v>
      </c>
      <c r="D217" s="158" t="s">
        <v>91</v>
      </c>
      <c r="E217" s="158" t="s">
        <v>162</v>
      </c>
      <c r="F217" s="158" t="s">
        <v>244</v>
      </c>
      <c r="G217" s="158" t="s">
        <v>245</v>
      </c>
      <c r="H217" s="162">
        <v>20000</v>
      </c>
      <c r="I217" s="66">
        <v>20000</v>
      </c>
      <c r="J217" s="66"/>
      <c r="K217" s="158"/>
      <c r="L217" s="66">
        <v>20000</v>
      </c>
      <c r="M217" s="158"/>
      <c r="N217" s="66"/>
      <c r="O217" s="66"/>
      <c r="P217" s="158"/>
      <c r="Q217" s="66"/>
      <c r="R217" s="66"/>
      <c r="S217" s="66"/>
      <c r="T217" s="66"/>
      <c r="U217" s="66"/>
      <c r="V217" s="66"/>
      <c r="W217" s="66"/>
    </row>
    <row r="218" ht="20.25" customHeight="1" spans="1:23">
      <c r="A218" s="158" t="str">
        <f t="shared" si="4"/>
        <v>       中国共产党玉溪市委员会政策研究室</v>
      </c>
      <c r="B218" s="158" t="s">
        <v>337</v>
      </c>
      <c r="C218" s="158" t="s">
        <v>237</v>
      </c>
      <c r="D218" s="158" t="s">
        <v>91</v>
      </c>
      <c r="E218" s="158" t="s">
        <v>162</v>
      </c>
      <c r="F218" s="158" t="s">
        <v>246</v>
      </c>
      <c r="G218" s="158" t="s">
        <v>247</v>
      </c>
      <c r="H218" s="162">
        <v>100000</v>
      </c>
      <c r="I218" s="66">
        <v>100000</v>
      </c>
      <c r="J218" s="66"/>
      <c r="K218" s="158"/>
      <c r="L218" s="66">
        <v>100000</v>
      </c>
      <c r="M218" s="158"/>
      <c r="N218" s="66"/>
      <c r="O218" s="66"/>
      <c r="P218" s="158"/>
      <c r="Q218" s="66"/>
      <c r="R218" s="66"/>
      <c r="S218" s="66"/>
      <c r="T218" s="66"/>
      <c r="U218" s="66"/>
      <c r="V218" s="66"/>
      <c r="W218" s="66"/>
    </row>
    <row r="219" ht="20.25" customHeight="1" spans="1:23">
      <c r="A219" s="158" t="str">
        <f t="shared" si="4"/>
        <v>       中国共产党玉溪市委员会政策研究室</v>
      </c>
      <c r="B219" s="158" t="s">
        <v>337</v>
      </c>
      <c r="C219" s="158" t="s">
        <v>237</v>
      </c>
      <c r="D219" s="158" t="s">
        <v>91</v>
      </c>
      <c r="E219" s="158" t="s">
        <v>162</v>
      </c>
      <c r="F219" s="158" t="s">
        <v>248</v>
      </c>
      <c r="G219" s="158" t="s">
        <v>249</v>
      </c>
      <c r="H219" s="162">
        <v>40000</v>
      </c>
      <c r="I219" s="66">
        <v>40000</v>
      </c>
      <c r="J219" s="66"/>
      <c r="K219" s="158"/>
      <c r="L219" s="66">
        <v>40000</v>
      </c>
      <c r="M219" s="158"/>
      <c r="N219" s="66"/>
      <c r="O219" s="66"/>
      <c r="P219" s="158"/>
      <c r="Q219" s="66"/>
      <c r="R219" s="66"/>
      <c r="S219" s="66"/>
      <c r="T219" s="66"/>
      <c r="U219" s="66"/>
      <c r="V219" s="66"/>
      <c r="W219" s="66"/>
    </row>
    <row r="220" ht="20.25" customHeight="1" spans="1:23">
      <c r="A220" s="158" t="str">
        <f t="shared" si="4"/>
        <v>       中国共产党玉溪市委员会政策研究室</v>
      </c>
      <c r="B220" s="158" t="s">
        <v>337</v>
      </c>
      <c r="C220" s="158" t="s">
        <v>237</v>
      </c>
      <c r="D220" s="158" t="s">
        <v>91</v>
      </c>
      <c r="E220" s="158" t="s">
        <v>162</v>
      </c>
      <c r="F220" s="158" t="s">
        <v>177</v>
      </c>
      <c r="G220" s="158" t="s">
        <v>178</v>
      </c>
      <c r="H220" s="162">
        <v>25000</v>
      </c>
      <c r="I220" s="66">
        <v>25000</v>
      </c>
      <c r="J220" s="66"/>
      <c r="K220" s="158"/>
      <c r="L220" s="66">
        <v>25000</v>
      </c>
      <c r="M220" s="158"/>
      <c r="N220" s="66"/>
      <c r="O220" s="66"/>
      <c r="P220" s="158"/>
      <c r="Q220" s="66"/>
      <c r="R220" s="66"/>
      <c r="S220" s="66"/>
      <c r="T220" s="66"/>
      <c r="U220" s="66"/>
      <c r="V220" s="66"/>
      <c r="W220" s="66"/>
    </row>
    <row r="221" ht="18" customHeight="1" spans="1:23">
      <c r="A221" s="158" t="str">
        <f t="shared" si="4"/>
        <v>       中国共产党玉溪市委员会政策研究室</v>
      </c>
      <c r="B221" s="158" t="s">
        <v>337</v>
      </c>
      <c r="C221" s="158" t="s">
        <v>237</v>
      </c>
      <c r="D221" s="158" t="s">
        <v>91</v>
      </c>
      <c r="E221" s="158" t="s">
        <v>162</v>
      </c>
      <c r="F221" s="158" t="s">
        <v>183</v>
      </c>
      <c r="G221" s="158" t="s">
        <v>184</v>
      </c>
      <c r="H221" s="162">
        <v>10000</v>
      </c>
      <c r="I221" s="66">
        <v>10000</v>
      </c>
      <c r="J221" s="66"/>
      <c r="K221" s="158"/>
      <c r="L221" s="66">
        <v>10000</v>
      </c>
      <c r="M221" s="158"/>
      <c r="N221" s="66"/>
      <c r="O221" s="66"/>
      <c r="P221" s="158"/>
      <c r="Q221" s="66"/>
      <c r="R221" s="66"/>
      <c r="S221" s="66"/>
      <c r="T221" s="66"/>
      <c r="U221" s="66"/>
      <c r="V221" s="66"/>
      <c r="W221" s="66"/>
    </row>
    <row r="222" ht="21" customHeight="1" spans="1:23">
      <c r="A222" s="160" t="s">
        <v>30</v>
      </c>
      <c r="B222" s="160"/>
      <c r="C222" s="160"/>
      <c r="D222" s="160"/>
      <c r="E222" s="160"/>
      <c r="F222" s="160"/>
      <c r="G222" s="160"/>
      <c r="H222" s="66">
        <v>49656028.52</v>
      </c>
      <c r="I222" s="66">
        <v>49656028.52</v>
      </c>
      <c r="J222" s="66">
        <v>16495464.82</v>
      </c>
      <c r="K222" s="66"/>
      <c r="L222" s="66">
        <v>33160563.7</v>
      </c>
      <c r="M222" s="66"/>
      <c r="N222" s="66"/>
      <c r="O222" s="66"/>
      <c r="P222" s="66"/>
      <c r="Q222" s="66"/>
      <c r="R222" s="66"/>
      <c r="S222" s="66"/>
      <c r="T222" s="66"/>
      <c r="U222" s="66"/>
      <c r="V222" s="66"/>
      <c r="W222" s="66"/>
    </row>
  </sheetData>
  <mergeCells count="17">
    <mergeCell ref="A2:W2"/>
    <mergeCell ref="A3:W3"/>
    <mergeCell ref="A4:V4"/>
    <mergeCell ref="H5:W5"/>
    <mergeCell ref="I6:M6"/>
    <mergeCell ref="N6:P6"/>
    <mergeCell ref="R6:W6"/>
    <mergeCell ref="A222:G222"/>
    <mergeCell ref="A5:A7"/>
    <mergeCell ref="B5:B7"/>
    <mergeCell ref="C5:C7"/>
    <mergeCell ref="D5:D7"/>
    <mergeCell ref="E5:E7"/>
    <mergeCell ref="F5:F7"/>
    <mergeCell ref="G5:G7"/>
    <mergeCell ref="H6:H7"/>
    <mergeCell ref="Q6:Q7"/>
  </mergeCells>
  <pageMargins left="0.751388888888889" right="0.751388888888889" top="1" bottom="1" header="0.5" footer="0.5"/>
  <pageSetup paperSize="9" scale="53" fitToHeight="0"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70"/>
  <sheetViews>
    <sheetView showZeros="0" workbookViewId="0">
      <pane ySplit="1" topLeftCell="A2" activePane="bottomLeft" state="frozen"/>
      <selection/>
      <selection pane="bottomLeft" activeCell="A3" sqref="A3:W3"/>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customHeight="1" spans="1:23">
      <c r="A1" s="1"/>
      <c r="B1" s="1"/>
      <c r="C1" s="1"/>
      <c r="D1" s="1"/>
      <c r="E1" s="1"/>
      <c r="F1" s="1"/>
      <c r="G1" s="1"/>
      <c r="H1" s="1"/>
      <c r="I1" s="1"/>
      <c r="J1" s="1"/>
      <c r="K1" s="1"/>
      <c r="L1" s="1"/>
      <c r="M1" s="1"/>
      <c r="N1" s="1"/>
      <c r="O1" s="1"/>
      <c r="P1" s="1"/>
      <c r="Q1" s="1"/>
      <c r="R1" s="1"/>
      <c r="S1" s="1"/>
      <c r="T1" s="1"/>
      <c r="U1" s="1"/>
      <c r="V1" s="1"/>
      <c r="W1" s="1"/>
    </row>
    <row r="2" ht="13.5" customHeight="1" spans="2:23">
      <c r="B2" s="137"/>
      <c r="E2" s="148"/>
      <c r="F2" s="148"/>
      <c r="G2" s="148"/>
      <c r="H2" s="148"/>
      <c r="K2" s="137"/>
      <c r="N2" s="137"/>
      <c r="O2" s="137"/>
      <c r="P2" s="137"/>
      <c r="U2" s="153"/>
      <c r="W2" s="138" t="s">
        <v>338</v>
      </c>
    </row>
    <row r="3" ht="27.75" customHeight="1" spans="1:23">
      <c r="A3" s="34" t="s">
        <v>339</v>
      </c>
      <c r="B3" s="34"/>
      <c r="C3" s="34"/>
      <c r="D3" s="34"/>
      <c r="E3" s="34"/>
      <c r="F3" s="34"/>
      <c r="G3" s="34"/>
      <c r="H3" s="34"/>
      <c r="I3" s="34"/>
      <c r="J3" s="34"/>
      <c r="K3" s="34"/>
      <c r="L3" s="34"/>
      <c r="M3" s="34"/>
      <c r="N3" s="34"/>
      <c r="O3" s="34"/>
      <c r="P3" s="34"/>
      <c r="Q3" s="34"/>
      <c r="R3" s="34"/>
      <c r="S3" s="34"/>
      <c r="T3" s="34"/>
      <c r="U3" s="34"/>
      <c r="V3" s="34"/>
      <c r="W3" s="34"/>
    </row>
    <row r="4" ht="13.5" customHeight="1" spans="1:23">
      <c r="A4" s="6" t="str">
        <f t="shared" ref="A4:B4" si="0">"单位名称："&amp;"中国共产党玉溪市委员会办公室"</f>
        <v>单位名称：中国共产党玉溪市委员会办公室</v>
      </c>
      <c r="B4" s="149" t="str">
        <f t="shared" si="0"/>
        <v>单位名称：中国共产党玉溪市委员会办公室</v>
      </c>
      <c r="C4" s="149"/>
      <c r="D4" s="149"/>
      <c r="E4" s="149"/>
      <c r="F4" s="149"/>
      <c r="G4" s="149"/>
      <c r="H4" s="149"/>
      <c r="I4" s="149"/>
      <c r="J4" s="8"/>
      <c r="K4" s="8"/>
      <c r="L4" s="8"/>
      <c r="M4" s="8"/>
      <c r="N4" s="8"/>
      <c r="O4" s="8"/>
      <c r="P4" s="8"/>
      <c r="Q4" s="8"/>
      <c r="U4" s="153"/>
      <c r="W4" s="141" t="s">
        <v>2</v>
      </c>
    </row>
    <row r="5" ht="21.75" customHeight="1" spans="1:23">
      <c r="A5" s="10" t="s">
        <v>340</v>
      </c>
      <c r="B5" s="10" t="s">
        <v>142</v>
      </c>
      <c r="C5" s="10" t="s">
        <v>143</v>
      </c>
      <c r="D5" s="10" t="s">
        <v>341</v>
      </c>
      <c r="E5" s="11" t="s">
        <v>144</v>
      </c>
      <c r="F5" s="11" t="s">
        <v>145</v>
      </c>
      <c r="G5" s="11" t="s">
        <v>146</v>
      </c>
      <c r="H5" s="11" t="s">
        <v>147</v>
      </c>
      <c r="I5" s="21" t="s">
        <v>30</v>
      </c>
      <c r="J5" s="21" t="s">
        <v>342</v>
      </c>
      <c r="K5" s="21"/>
      <c r="L5" s="21"/>
      <c r="M5" s="21"/>
      <c r="N5" s="21" t="s">
        <v>149</v>
      </c>
      <c r="O5" s="21"/>
      <c r="P5" s="21"/>
      <c r="Q5" s="11" t="s">
        <v>36</v>
      </c>
      <c r="R5" s="12" t="s">
        <v>343</v>
      </c>
      <c r="S5" s="13"/>
      <c r="T5" s="13"/>
      <c r="U5" s="13"/>
      <c r="V5" s="13"/>
      <c r="W5" s="14"/>
    </row>
    <row r="6" ht="21.75" customHeight="1" spans="1:23">
      <c r="A6" s="15"/>
      <c r="B6" s="15"/>
      <c r="C6" s="15"/>
      <c r="D6" s="15"/>
      <c r="E6" s="16"/>
      <c r="F6" s="16"/>
      <c r="G6" s="16"/>
      <c r="H6" s="16"/>
      <c r="I6" s="21"/>
      <c r="J6" s="152" t="s">
        <v>33</v>
      </c>
      <c r="K6" s="152"/>
      <c r="L6" s="152" t="s">
        <v>34</v>
      </c>
      <c r="M6" s="152" t="s">
        <v>35</v>
      </c>
      <c r="N6" s="11" t="s">
        <v>33</v>
      </c>
      <c r="O6" s="11" t="s">
        <v>34</v>
      </c>
      <c r="P6" s="11" t="s">
        <v>35</v>
      </c>
      <c r="Q6" s="16"/>
      <c r="R6" s="11" t="s">
        <v>32</v>
      </c>
      <c r="S6" s="11" t="s">
        <v>39</v>
      </c>
      <c r="T6" s="11" t="s">
        <v>155</v>
      </c>
      <c r="U6" s="11" t="s">
        <v>41</v>
      </c>
      <c r="V6" s="11" t="s">
        <v>42</v>
      </c>
      <c r="W6" s="11" t="s">
        <v>43</v>
      </c>
    </row>
    <row r="7" ht="40.5" customHeight="1" spans="1:23">
      <c r="A7" s="18"/>
      <c r="B7" s="18"/>
      <c r="C7" s="18"/>
      <c r="D7" s="18"/>
      <c r="E7" s="19"/>
      <c r="F7" s="19"/>
      <c r="G7" s="19"/>
      <c r="H7" s="19"/>
      <c r="I7" s="21"/>
      <c r="J7" s="152" t="s">
        <v>32</v>
      </c>
      <c r="K7" s="152" t="s">
        <v>344</v>
      </c>
      <c r="L7" s="152"/>
      <c r="M7" s="152"/>
      <c r="N7" s="19"/>
      <c r="O7" s="19"/>
      <c r="P7" s="19"/>
      <c r="Q7" s="19"/>
      <c r="R7" s="19"/>
      <c r="S7" s="19"/>
      <c r="T7" s="19"/>
      <c r="U7" s="20"/>
      <c r="V7" s="19"/>
      <c r="W7" s="19"/>
    </row>
    <row r="8" ht="15" customHeight="1" spans="1:23">
      <c r="A8" s="150">
        <v>1</v>
      </c>
      <c r="B8" s="150">
        <v>2</v>
      </c>
      <c r="C8" s="150">
        <v>3</v>
      </c>
      <c r="D8" s="150">
        <v>4</v>
      </c>
      <c r="E8" s="150">
        <v>5</v>
      </c>
      <c r="F8" s="150">
        <v>6</v>
      </c>
      <c r="G8" s="150">
        <v>7</v>
      </c>
      <c r="H8" s="150">
        <v>8</v>
      </c>
      <c r="I8" s="150">
        <v>9</v>
      </c>
      <c r="J8" s="150">
        <v>10</v>
      </c>
      <c r="K8" s="150">
        <v>11</v>
      </c>
      <c r="L8" s="150">
        <v>12</v>
      </c>
      <c r="M8" s="150">
        <v>13</v>
      </c>
      <c r="N8" s="150">
        <v>14</v>
      </c>
      <c r="O8" s="150">
        <v>15</v>
      </c>
      <c r="P8" s="150">
        <v>16</v>
      </c>
      <c r="Q8" s="150">
        <v>17</v>
      </c>
      <c r="R8" s="150">
        <v>18</v>
      </c>
      <c r="S8" s="150">
        <v>19</v>
      </c>
      <c r="T8" s="150">
        <v>20</v>
      </c>
      <c r="U8" s="150">
        <v>21</v>
      </c>
      <c r="V8" s="150">
        <v>22</v>
      </c>
      <c r="W8" s="150">
        <v>23</v>
      </c>
    </row>
    <row r="9" ht="32.9" customHeight="1" spans="1:23">
      <c r="A9" s="28"/>
      <c r="B9" s="151"/>
      <c r="C9" s="28" t="s">
        <v>345</v>
      </c>
      <c r="D9" s="28"/>
      <c r="E9" s="28"/>
      <c r="F9" s="28"/>
      <c r="G9" s="28"/>
      <c r="H9" s="28"/>
      <c r="I9" s="47">
        <v>100000</v>
      </c>
      <c r="J9" s="47"/>
      <c r="K9" s="47"/>
      <c r="L9" s="47"/>
      <c r="M9" s="47"/>
      <c r="N9" s="47"/>
      <c r="O9" s="47"/>
      <c r="P9" s="47"/>
      <c r="Q9" s="47"/>
      <c r="R9" s="47">
        <v>100000</v>
      </c>
      <c r="S9" s="47"/>
      <c r="T9" s="47"/>
      <c r="U9" s="47"/>
      <c r="V9" s="47"/>
      <c r="W9" s="47">
        <v>100000</v>
      </c>
    </row>
    <row r="10" ht="32.9" customHeight="1" spans="1:23">
      <c r="A10" s="28" t="s">
        <v>346</v>
      </c>
      <c r="B10" s="151" t="s">
        <v>347</v>
      </c>
      <c r="C10" s="28" t="s">
        <v>345</v>
      </c>
      <c r="D10" s="28" t="s">
        <v>64</v>
      </c>
      <c r="E10" s="28" t="s">
        <v>92</v>
      </c>
      <c r="F10" s="28" t="s">
        <v>348</v>
      </c>
      <c r="G10" s="28" t="s">
        <v>163</v>
      </c>
      <c r="H10" s="28" t="s">
        <v>164</v>
      </c>
      <c r="I10" s="47">
        <v>50000</v>
      </c>
      <c r="J10" s="47"/>
      <c r="K10" s="47"/>
      <c r="L10" s="47"/>
      <c r="M10" s="47"/>
      <c r="N10" s="47"/>
      <c r="O10" s="47"/>
      <c r="P10" s="47"/>
      <c r="Q10" s="47"/>
      <c r="R10" s="47">
        <v>50000</v>
      </c>
      <c r="S10" s="47"/>
      <c r="T10" s="47"/>
      <c r="U10" s="47"/>
      <c r="V10" s="47"/>
      <c r="W10" s="47">
        <v>50000</v>
      </c>
    </row>
    <row r="11" ht="32.9" customHeight="1" spans="1:23">
      <c r="A11" s="28" t="s">
        <v>346</v>
      </c>
      <c r="B11" s="151" t="s">
        <v>347</v>
      </c>
      <c r="C11" s="28" t="s">
        <v>345</v>
      </c>
      <c r="D11" s="28" t="s">
        <v>64</v>
      </c>
      <c r="E11" s="28" t="s">
        <v>92</v>
      </c>
      <c r="F11" s="28" t="s">
        <v>348</v>
      </c>
      <c r="G11" s="28" t="s">
        <v>173</v>
      </c>
      <c r="H11" s="28" t="s">
        <v>174</v>
      </c>
      <c r="I11" s="47">
        <v>50000</v>
      </c>
      <c r="J11" s="47"/>
      <c r="K11" s="47"/>
      <c r="L11" s="47"/>
      <c r="M11" s="47"/>
      <c r="N11" s="47"/>
      <c r="O11" s="47"/>
      <c r="P11" s="47"/>
      <c r="Q11" s="47"/>
      <c r="R11" s="47">
        <v>50000</v>
      </c>
      <c r="S11" s="47"/>
      <c r="T11" s="47"/>
      <c r="U11" s="47"/>
      <c r="V11" s="47"/>
      <c r="W11" s="47">
        <v>50000</v>
      </c>
    </row>
    <row r="12" ht="32.9" customHeight="1" spans="1:23">
      <c r="A12" s="28"/>
      <c r="B12" s="28"/>
      <c r="C12" s="28" t="s">
        <v>349</v>
      </c>
      <c r="D12" s="28"/>
      <c r="E12" s="28"/>
      <c r="F12" s="28"/>
      <c r="G12" s="28"/>
      <c r="H12" s="28"/>
      <c r="I12" s="47">
        <v>29520</v>
      </c>
      <c r="J12" s="47">
        <v>29520</v>
      </c>
      <c r="K12" s="47">
        <v>29520</v>
      </c>
      <c r="L12" s="47"/>
      <c r="M12" s="47"/>
      <c r="N12" s="47"/>
      <c r="O12" s="47"/>
      <c r="P12" s="47"/>
      <c r="Q12" s="47"/>
      <c r="R12" s="47"/>
      <c r="S12" s="47"/>
      <c r="T12" s="47"/>
      <c r="U12" s="47"/>
      <c r="V12" s="47"/>
      <c r="W12" s="47"/>
    </row>
    <row r="13" ht="32.9" customHeight="1" spans="1:23">
      <c r="A13" s="28" t="s">
        <v>350</v>
      </c>
      <c r="B13" s="151" t="s">
        <v>351</v>
      </c>
      <c r="C13" s="28" t="s">
        <v>349</v>
      </c>
      <c r="D13" s="28" t="s">
        <v>64</v>
      </c>
      <c r="E13" s="28" t="s">
        <v>104</v>
      </c>
      <c r="F13" s="28" t="s">
        <v>352</v>
      </c>
      <c r="G13" s="28" t="s">
        <v>216</v>
      </c>
      <c r="H13" s="28" t="s">
        <v>217</v>
      </c>
      <c r="I13" s="47">
        <v>29520</v>
      </c>
      <c r="J13" s="47">
        <v>29520</v>
      </c>
      <c r="K13" s="47">
        <v>29520</v>
      </c>
      <c r="L13" s="47"/>
      <c r="M13" s="47"/>
      <c r="N13" s="47"/>
      <c r="O13" s="47"/>
      <c r="P13" s="47"/>
      <c r="Q13" s="47"/>
      <c r="R13" s="47"/>
      <c r="S13" s="47"/>
      <c r="T13" s="47"/>
      <c r="U13" s="47"/>
      <c r="V13" s="47"/>
      <c r="W13" s="47"/>
    </row>
    <row r="14" ht="32.9" customHeight="1" spans="1:23">
      <c r="A14" s="28"/>
      <c r="B14" s="28"/>
      <c r="C14" s="28" t="s">
        <v>353</v>
      </c>
      <c r="D14" s="28"/>
      <c r="E14" s="28"/>
      <c r="F14" s="28"/>
      <c r="G14" s="28"/>
      <c r="H14" s="28"/>
      <c r="I14" s="47">
        <v>180000</v>
      </c>
      <c r="J14" s="47">
        <v>180000</v>
      </c>
      <c r="K14" s="47">
        <v>180000</v>
      </c>
      <c r="L14" s="47"/>
      <c r="M14" s="47"/>
      <c r="N14" s="47"/>
      <c r="O14" s="47"/>
      <c r="P14" s="47"/>
      <c r="Q14" s="47"/>
      <c r="R14" s="47"/>
      <c r="S14" s="47"/>
      <c r="T14" s="47"/>
      <c r="U14" s="47"/>
      <c r="V14" s="47"/>
      <c r="W14" s="47"/>
    </row>
    <row r="15" ht="32.9" customHeight="1" spans="1:23">
      <c r="A15" s="28" t="s">
        <v>346</v>
      </c>
      <c r="B15" s="151" t="s">
        <v>354</v>
      </c>
      <c r="C15" s="28" t="s">
        <v>353</v>
      </c>
      <c r="D15" s="28" t="s">
        <v>64</v>
      </c>
      <c r="E15" s="28" t="s">
        <v>92</v>
      </c>
      <c r="F15" s="28" t="s">
        <v>348</v>
      </c>
      <c r="G15" s="28" t="s">
        <v>248</v>
      </c>
      <c r="H15" s="28" t="s">
        <v>249</v>
      </c>
      <c r="I15" s="47">
        <v>180000</v>
      </c>
      <c r="J15" s="47">
        <v>180000</v>
      </c>
      <c r="K15" s="47">
        <v>180000</v>
      </c>
      <c r="L15" s="47"/>
      <c r="M15" s="47"/>
      <c r="N15" s="47"/>
      <c r="O15" s="47"/>
      <c r="P15" s="47"/>
      <c r="Q15" s="47"/>
      <c r="R15" s="47"/>
      <c r="S15" s="47"/>
      <c r="T15" s="47"/>
      <c r="U15" s="47"/>
      <c r="V15" s="47"/>
      <c r="W15" s="47"/>
    </row>
    <row r="16" ht="32.9" customHeight="1" spans="1:23">
      <c r="A16" s="28"/>
      <c r="B16" s="28"/>
      <c r="C16" s="28" t="s">
        <v>355</v>
      </c>
      <c r="D16" s="28"/>
      <c r="E16" s="28"/>
      <c r="F16" s="28"/>
      <c r="G16" s="28"/>
      <c r="H16" s="28"/>
      <c r="I16" s="47">
        <v>80000</v>
      </c>
      <c r="J16" s="47"/>
      <c r="K16" s="47"/>
      <c r="L16" s="47"/>
      <c r="M16" s="47"/>
      <c r="N16" s="47">
        <v>80000</v>
      </c>
      <c r="O16" s="47"/>
      <c r="P16" s="47"/>
      <c r="Q16" s="47"/>
      <c r="R16" s="47"/>
      <c r="S16" s="47"/>
      <c r="T16" s="47"/>
      <c r="U16" s="47"/>
      <c r="V16" s="47"/>
      <c r="W16" s="47"/>
    </row>
    <row r="17" ht="32.9" customHeight="1" spans="1:23">
      <c r="A17" s="28" t="s">
        <v>356</v>
      </c>
      <c r="B17" s="151" t="s">
        <v>357</v>
      </c>
      <c r="C17" s="28" t="s">
        <v>355</v>
      </c>
      <c r="D17" s="28" t="s">
        <v>64</v>
      </c>
      <c r="E17" s="28" t="s">
        <v>95</v>
      </c>
      <c r="F17" s="28" t="s">
        <v>358</v>
      </c>
      <c r="G17" s="28" t="s">
        <v>163</v>
      </c>
      <c r="H17" s="28" t="s">
        <v>164</v>
      </c>
      <c r="I17" s="47">
        <v>4000</v>
      </c>
      <c r="J17" s="47"/>
      <c r="K17" s="47"/>
      <c r="L17" s="47"/>
      <c r="M17" s="47"/>
      <c r="N17" s="47">
        <v>4000</v>
      </c>
      <c r="O17" s="47"/>
      <c r="P17" s="47"/>
      <c r="Q17" s="47"/>
      <c r="R17" s="47"/>
      <c r="S17" s="47"/>
      <c r="T17" s="47"/>
      <c r="U17" s="47"/>
      <c r="V17" s="47"/>
      <c r="W17" s="47"/>
    </row>
    <row r="18" ht="32.9" customHeight="1" spans="1:23">
      <c r="A18" s="28" t="s">
        <v>356</v>
      </c>
      <c r="B18" s="151" t="s">
        <v>357</v>
      </c>
      <c r="C18" s="28" t="s">
        <v>355</v>
      </c>
      <c r="D18" s="28" t="s">
        <v>64</v>
      </c>
      <c r="E18" s="28" t="s">
        <v>95</v>
      </c>
      <c r="F18" s="28" t="s">
        <v>358</v>
      </c>
      <c r="G18" s="28" t="s">
        <v>171</v>
      </c>
      <c r="H18" s="28" t="s">
        <v>172</v>
      </c>
      <c r="I18" s="47">
        <v>26000</v>
      </c>
      <c r="J18" s="47"/>
      <c r="K18" s="47"/>
      <c r="L18" s="47"/>
      <c r="M18" s="47"/>
      <c r="N18" s="47">
        <v>26000</v>
      </c>
      <c r="O18" s="47"/>
      <c r="P18" s="47"/>
      <c r="Q18" s="47"/>
      <c r="R18" s="47"/>
      <c r="S18" s="47"/>
      <c r="T18" s="47"/>
      <c r="U18" s="47"/>
      <c r="V18" s="47"/>
      <c r="W18" s="47"/>
    </row>
    <row r="19" ht="32.9" customHeight="1" spans="1:23">
      <c r="A19" s="28" t="s">
        <v>356</v>
      </c>
      <c r="B19" s="151" t="s">
        <v>357</v>
      </c>
      <c r="C19" s="28" t="s">
        <v>355</v>
      </c>
      <c r="D19" s="28" t="s">
        <v>64</v>
      </c>
      <c r="E19" s="28" t="s">
        <v>95</v>
      </c>
      <c r="F19" s="28" t="s">
        <v>358</v>
      </c>
      <c r="G19" s="28" t="s">
        <v>244</v>
      </c>
      <c r="H19" s="28" t="s">
        <v>245</v>
      </c>
      <c r="I19" s="47">
        <v>5000</v>
      </c>
      <c r="J19" s="47"/>
      <c r="K19" s="47"/>
      <c r="L19" s="47"/>
      <c r="M19" s="47"/>
      <c r="N19" s="47">
        <v>5000</v>
      </c>
      <c r="O19" s="47"/>
      <c r="P19" s="47"/>
      <c r="Q19" s="47"/>
      <c r="R19" s="47"/>
      <c r="S19" s="47"/>
      <c r="T19" s="47"/>
      <c r="U19" s="47"/>
      <c r="V19" s="47"/>
      <c r="W19" s="47"/>
    </row>
    <row r="20" ht="32.9" customHeight="1" spans="1:23">
      <c r="A20" s="28" t="s">
        <v>356</v>
      </c>
      <c r="B20" s="151" t="s">
        <v>357</v>
      </c>
      <c r="C20" s="28" t="s">
        <v>355</v>
      </c>
      <c r="D20" s="28" t="s">
        <v>64</v>
      </c>
      <c r="E20" s="28" t="s">
        <v>95</v>
      </c>
      <c r="F20" s="28" t="s">
        <v>358</v>
      </c>
      <c r="G20" s="28" t="s">
        <v>173</v>
      </c>
      <c r="H20" s="28" t="s">
        <v>174</v>
      </c>
      <c r="I20" s="47">
        <v>37000</v>
      </c>
      <c r="J20" s="47"/>
      <c r="K20" s="47"/>
      <c r="L20" s="47"/>
      <c r="M20" s="47"/>
      <c r="N20" s="47">
        <v>37000</v>
      </c>
      <c r="O20" s="47"/>
      <c r="P20" s="47"/>
      <c r="Q20" s="47"/>
      <c r="R20" s="47"/>
      <c r="S20" s="47"/>
      <c r="T20" s="47"/>
      <c r="U20" s="47"/>
      <c r="V20" s="47"/>
      <c r="W20" s="47"/>
    </row>
    <row r="21" ht="32.9" customHeight="1" spans="1:23">
      <c r="A21" s="28" t="s">
        <v>356</v>
      </c>
      <c r="B21" s="151" t="s">
        <v>357</v>
      </c>
      <c r="C21" s="28" t="s">
        <v>355</v>
      </c>
      <c r="D21" s="28" t="s">
        <v>64</v>
      </c>
      <c r="E21" s="28" t="s">
        <v>95</v>
      </c>
      <c r="F21" s="28" t="s">
        <v>358</v>
      </c>
      <c r="G21" s="28" t="s">
        <v>248</v>
      </c>
      <c r="H21" s="28" t="s">
        <v>249</v>
      </c>
      <c r="I21" s="47">
        <v>8000</v>
      </c>
      <c r="J21" s="47"/>
      <c r="K21" s="47"/>
      <c r="L21" s="47"/>
      <c r="M21" s="47"/>
      <c r="N21" s="47">
        <v>8000</v>
      </c>
      <c r="O21" s="47"/>
      <c r="P21" s="47"/>
      <c r="Q21" s="47"/>
      <c r="R21" s="47"/>
      <c r="S21" s="47"/>
      <c r="T21" s="47"/>
      <c r="U21" s="47"/>
      <c r="V21" s="47"/>
      <c r="W21" s="47"/>
    </row>
    <row r="22" ht="32.9" customHeight="1" spans="1:23">
      <c r="A22" s="28"/>
      <c r="B22" s="28"/>
      <c r="C22" s="28" t="s">
        <v>359</v>
      </c>
      <c r="D22" s="28"/>
      <c r="E22" s="28"/>
      <c r="F22" s="28"/>
      <c r="G22" s="28"/>
      <c r="H22" s="28"/>
      <c r="I22" s="47">
        <v>170000</v>
      </c>
      <c r="J22" s="47">
        <v>170000</v>
      </c>
      <c r="K22" s="47">
        <v>170000</v>
      </c>
      <c r="L22" s="47"/>
      <c r="M22" s="47"/>
      <c r="N22" s="47"/>
      <c r="O22" s="47"/>
      <c r="P22" s="47"/>
      <c r="Q22" s="47"/>
      <c r="R22" s="47"/>
      <c r="S22" s="47"/>
      <c r="T22" s="47"/>
      <c r="U22" s="47"/>
      <c r="V22" s="47"/>
      <c r="W22" s="47"/>
    </row>
    <row r="23" ht="32.9" customHeight="1" spans="1:23">
      <c r="A23" s="28" t="s">
        <v>346</v>
      </c>
      <c r="B23" s="151" t="s">
        <v>360</v>
      </c>
      <c r="C23" s="28" t="s">
        <v>359</v>
      </c>
      <c r="D23" s="28" t="s">
        <v>64</v>
      </c>
      <c r="E23" s="28" t="s">
        <v>92</v>
      </c>
      <c r="F23" s="28" t="s">
        <v>348</v>
      </c>
      <c r="G23" s="28" t="s">
        <v>246</v>
      </c>
      <c r="H23" s="28" t="s">
        <v>247</v>
      </c>
      <c r="I23" s="47">
        <v>170000</v>
      </c>
      <c r="J23" s="47">
        <v>170000</v>
      </c>
      <c r="K23" s="47">
        <v>170000</v>
      </c>
      <c r="L23" s="47"/>
      <c r="M23" s="47"/>
      <c r="N23" s="47"/>
      <c r="O23" s="47"/>
      <c r="P23" s="47"/>
      <c r="Q23" s="47"/>
      <c r="R23" s="47"/>
      <c r="S23" s="47"/>
      <c r="T23" s="47"/>
      <c r="U23" s="47"/>
      <c r="V23" s="47"/>
      <c r="W23" s="47"/>
    </row>
    <row r="24" ht="32.9" customHeight="1" spans="1:23">
      <c r="A24" s="28"/>
      <c r="B24" s="28"/>
      <c r="C24" s="28" t="s">
        <v>361</v>
      </c>
      <c r="D24" s="28"/>
      <c r="E24" s="28"/>
      <c r="F24" s="28"/>
      <c r="G24" s="28"/>
      <c r="H24" s="28"/>
      <c r="I24" s="47">
        <v>230000</v>
      </c>
      <c r="J24" s="47">
        <v>230000</v>
      </c>
      <c r="K24" s="47">
        <v>230000</v>
      </c>
      <c r="L24" s="47"/>
      <c r="M24" s="47"/>
      <c r="N24" s="47"/>
      <c r="O24" s="47"/>
      <c r="P24" s="47"/>
      <c r="Q24" s="47"/>
      <c r="R24" s="47"/>
      <c r="S24" s="47"/>
      <c r="T24" s="47"/>
      <c r="U24" s="47"/>
      <c r="V24" s="47"/>
      <c r="W24" s="47"/>
    </row>
    <row r="25" ht="32.9" customHeight="1" spans="1:23">
      <c r="A25" s="28" t="s">
        <v>346</v>
      </c>
      <c r="B25" s="151" t="s">
        <v>362</v>
      </c>
      <c r="C25" s="28" t="s">
        <v>361</v>
      </c>
      <c r="D25" s="28" t="s">
        <v>64</v>
      </c>
      <c r="E25" s="28" t="s">
        <v>92</v>
      </c>
      <c r="F25" s="28" t="s">
        <v>348</v>
      </c>
      <c r="G25" s="28" t="s">
        <v>240</v>
      </c>
      <c r="H25" s="28" t="s">
        <v>241</v>
      </c>
      <c r="I25" s="47">
        <v>20000</v>
      </c>
      <c r="J25" s="47">
        <v>20000</v>
      </c>
      <c r="K25" s="47">
        <v>20000</v>
      </c>
      <c r="L25" s="47"/>
      <c r="M25" s="47"/>
      <c r="N25" s="47"/>
      <c r="O25" s="47"/>
      <c r="P25" s="47"/>
      <c r="Q25" s="47"/>
      <c r="R25" s="47"/>
      <c r="S25" s="47"/>
      <c r="T25" s="47"/>
      <c r="U25" s="47"/>
      <c r="V25" s="47"/>
      <c r="W25" s="47"/>
    </row>
    <row r="26" ht="32.9" customHeight="1" spans="1:23">
      <c r="A26" s="28" t="s">
        <v>346</v>
      </c>
      <c r="B26" s="151" t="s">
        <v>362</v>
      </c>
      <c r="C26" s="28" t="s">
        <v>361</v>
      </c>
      <c r="D26" s="28" t="s">
        <v>64</v>
      </c>
      <c r="E26" s="28" t="s">
        <v>92</v>
      </c>
      <c r="F26" s="28" t="s">
        <v>348</v>
      </c>
      <c r="G26" s="28" t="s">
        <v>242</v>
      </c>
      <c r="H26" s="28" t="s">
        <v>243</v>
      </c>
      <c r="I26" s="47">
        <v>210000</v>
      </c>
      <c r="J26" s="47">
        <v>210000</v>
      </c>
      <c r="K26" s="47">
        <v>210000</v>
      </c>
      <c r="L26" s="47"/>
      <c r="M26" s="47"/>
      <c r="N26" s="47"/>
      <c r="O26" s="47"/>
      <c r="P26" s="47"/>
      <c r="Q26" s="47"/>
      <c r="R26" s="47"/>
      <c r="S26" s="47"/>
      <c r="T26" s="47"/>
      <c r="U26" s="47"/>
      <c r="V26" s="47"/>
      <c r="W26" s="47"/>
    </row>
    <row r="27" ht="32.9" customHeight="1" spans="1:23">
      <c r="A27" s="28"/>
      <c r="B27" s="28"/>
      <c r="C27" s="28" t="s">
        <v>363</v>
      </c>
      <c r="D27" s="28"/>
      <c r="E27" s="28"/>
      <c r="F27" s="28"/>
      <c r="G27" s="28"/>
      <c r="H27" s="28"/>
      <c r="I27" s="47">
        <v>2027400</v>
      </c>
      <c r="J27" s="47">
        <v>2027400</v>
      </c>
      <c r="K27" s="47">
        <v>2027400</v>
      </c>
      <c r="L27" s="47"/>
      <c r="M27" s="47"/>
      <c r="N27" s="47"/>
      <c r="O27" s="47"/>
      <c r="P27" s="47"/>
      <c r="Q27" s="47"/>
      <c r="R27" s="47"/>
      <c r="S27" s="47"/>
      <c r="T27" s="47"/>
      <c r="U27" s="47"/>
      <c r="V27" s="47"/>
      <c r="W27" s="47"/>
    </row>
    <row r="28" ht="32.9" customHeight="1" spans="1:23">
      <c r="A28" s="28" t="s">
        <v>346</v>
      </c>
      <c r="B28" s="151" t="s">
        <v>364</v>
      </c>
      <c r="C28" s="28" t="s">
        <v>363</v>
      </c>
      <c r="D28" s="28" t="s">
        <v>64</v>
      </c>
      <c r="E28" s="28" t="s">
        <v>92</v>
      </c>
      <c r="F28" s="28" t="s">
        <v>348</v>
      </c>
      <c r="G28" s="28" t="s">
        <v>248</v>
      </c>
      <c r="H28" s="28" t="s">
        <v>249</v>
      </c>
      <c r="I28" s="47">
        <v>2027400</v>
      </c>
      <c r="J28" s="47">
        <v>2027400</v>
      </c>
      <c r="K28" s="47">
        <v>2027400</v>
      </c>
      <c r="L28" s="47"/>
      <c r="M28" s="47"/>
      <c r="N28" s="47"/>
      <c r="O28" s="47"/>
      <c r="P28" s="47"/>
      <c r="Q28" s="47"/>
      <c r="R28" s="47"/>
      <c r="S28" s="47"/>
      <c r="T28" s="47"/>
      <c r="U28" s="47"/>
      <c r="V28" s="47"/>
      <c r="W28" s="47"/>
    </row>
    <row r="29" ht="32.9" customHeight="1" spans="1:23">
      <c r="A29" s="28"/>
      <c r="B29" s="28"/>
      <c r="C29" s="28" t="s">
        <v>365</v>
      </c>
      <c r="D29" s="28"/>
      <c r="E29" s="28"/>
      <c r="F29" s="28"/>
      <c r="G29" s="28"/>
      <c r="H29" s="28"/>
      <c r="I29" s="47">
        <v>500000</v>
      </c>
      <c r="J29" s="47">
        <v>500000</v>
      </c>
      <c r="K29" s="47">
        <v>500000</v>
      </c>
      <c r="L29" s="47"/>
      <c r="M29" s="47"/>
      <c r="N29" s="47"/>
      <c r="O29" s="47"/>
      <c r="P29" s="47"/>
      <c r="Q29" s="47"/>
      <c r="R29" s="47"/>
      <c r="S29" s="47"/>
      <c r="T29" s="47"/>
      <c r="U29" s="47"/>
      <c r="V29" s="47"/>
      <c r="W29" s="47"/>
    </row>
    <row r="30" ht="32.9" customHeight="1" spans="1:23">
      <c r="A30" s="28" t="s">
        <v>346</v>
      </c>
      <c r="B30" s="151" t="s">
        <v>366</v>
      </c>
      <c r="C30" s="28" t="s">
        <v>365</v>
      </c>
      <c r="D30" s="28" t="s">
        <v>64</v>
      </c>
      <c r="E30" s="28" t="s">
        <v>92</v>
      </c>
      <c r="F30" s="28" t="s">
        <v>348</v>
      </c>
      <c r="G30" s="28" t="s">
        <v>163</v>
      </c>
      <c r="H30" s="28" t="s">
        <v>164</v>
      </c>
      <c r="I30" s="47">
        <v>219000</v>
      </c>
      <c r="J30" s="47">
        <v>219000</v>
      </c>
      <c r="K30" s="47">
        <v>219000</v>
      </c>
      <c r="L30" s="47"/>
      <c r="M30" s="47"/>
      <c r="N30" s="47"/>
      <c r="O30" s="47"/>
      <c r="P30" s="47"/>
      <c r="Q30" s="47"/>
      <c r="R30" s="47"/>
      <c r="S30" s="47"/>
      <c r="T30" s="47"/>
      <c r="U30" s="47"/>
      <c r="V30" s="47"/>
      <c r="W30" s="47"/>
    </row>
    <row r="31" ht="32.9" customHeight="1" spans="1:23">
      <c r="A31" s="28" t="s">
        <v>346</v>
      </c>
      <c r="B31" s="151" t="s">
        <v>366</v>
      </c>
      <c r="C31" s="28" t="s">
        <v>365</v>
      </c>
      <c r="D31" s="28" t="s">
        <v>64</v>
      </c>
      <c r="E31" s="28" t="s">
        <v>92</v>
      </c>
      <c r="F31" s="28" t="s">
        <v>348</v>
      </c>
      <c r="G31" s="28" t="s">
        <v>246</v>
      </c>
      <c r="H31" s="28" t="s">
        <v>247</v>
      </c>
      <c r="I31" s="47">
        <v>36000</v>
      </c>
      <c r="J31" s="47">
        <v>36000</v>
      </c>
      <c r="K31" s="47">
        <v>36000</v>
      </c>
      <c r="L31" s="47"/>
      <c r="M31" s="47"/>
      <c r="N31" s="47"/>
      <c r="O31" s="47"/>
      <c r="P31" s="47"/>
      <c r="Q31" s="47"/>
      <c r="R31" s="47"/>
      <c r="S31" s="47"/>
      <c r="T31" s="47"/>
      <c r="U31" s="47"/>
      <c r="V31" s="47"/>
      <c r="W31" s="47"/>
    </row>
    <row r="32" ht="32.9" customHeight="1" spans="1:23">
      <c r="A32" s="28" t="s">
        <v>346</v>
      </c>
      <c r="B32" s="151" t="s">
        <v>366</v>
      </c>
      <c r="C32" s="28" t="s">
        <v>365</v>
      </c>
      <c r="D32" s="28" t="s">
        <v>64</v>
      </c>
      <c r="E32" s="28" t="s">
        <v>92</v>
      </c>
      <c r="F32" s="28" t="s">
        <v>348</v>
      </c>
      <c r="G32" s="28" t="s">
        <v>248</v>
      </c>
      <c r="H32" s="28" t="s">
        <v>249</v>
      </c>
      <c r="I32" s="47">
        <v>245000</v>
      </c>
      <c r="J32" s="47">
        <v>245000</v>
      </c>
      <c r="K32" s="47">
        <v>245000</v>
      </c>
      <c r="L32" s="47"/>
      <c r="M32" s="47"/>
      <c r="N32" s="47"/>
      <c r="O32" s="47"/>
      <c r="P32" s="47"/>
      <c r="Q32" s="47"/>
      <c r="R32" s="47"/>
      <c r="S32" s="47"/>
      <c r="T32" s="47"/>
      <c r="U32" s="47"/>
      <c r="V32" s="47"/>
      <c r="W32" s="47"/>
    </row>
    <row r="33" ht="32.9" customHeight="1" spans="1:23">
      <c r="A33" s="28"/>
      <c r="B33" s="28"/>
      <c r="C33" s="28" t="s">
        <v>367</v>
      </c>
      <c r="D33" s="28"/>
      <c r="E33" s="28"/>
      <c r="F33" s="28"/>
      <c r="G33" s="28"/>
      <c r="H33" s="28"/>
      <c r="I33" s="47">
        <v>20000</v>
      </c>
      <c r="J33" s="47">
        <v>20000</v>
      </c>
      <c r="K33" s="47">
        <v>20000</v>
      </c>
      <c r="L33" s="47"/>
      <c r="M33" s="47"/>
      <c r="N33" s="47"/>
      <c r="O33" s="47"/>
      <c r="P33" s="47"/>
      <c r="Q33" s="47"/>
      <c r="R33" s="47"/>
      <c r="S33" s="47"/>
      <c r="T33" s="47"/>
      <c r="U33" s="47"/>
      <c r="V33" s="47"/>
      <c r="W33" s="47"/>
    </row>
    <row r="34" ht="32.9" customHeight="1" spans="1:23">
      <c r="A34" s="28" t="s">
        <v>350</v>
      </c>
      <c r="B34" s="151" t="s">
        <v>368</v>
      </c>
      <c r="C34" s="28" t="s">
        <v>367</v>
      </c>
      <c r="D34" s="28" t="s">
        <v>69</v>
      </c>
      <c r="E34" s="28" t="s">
        <v>97</v>
      </c>
      <c r="F34" s="28" t="s">
        <v>369</v>
      </c>
      <c r="G34" s="28" t="s">
        <v>216</v>
      </c>
      <c r="H34" s="28" t="s">
        <v>217</v>
      </c>
      <c r="I34" s="47">
        <v>20000</v>
      </c>
      <c r="J34" s="47">
        <v>20000</v>
      </c>
      <c r="K34" s="47">
        <v>20000</v>
      </c>
      <c r="L34" s="47"/>
      <c r="M34" s="47"/>
      <c r="N34" s="47"/>
      <c r="O34" s="47"/>
      <c r="P34" s="47"/>
      <c r="Q34" s="47"/>
      <c r="R34" s="47"/>
      <c r="S34" s="47"/>
      <c r="T34" s="47"/>
      <c r="U34" s="47"/>
      <c r="V34" s="47"/>
      <c r="W34" s="47"/>
    </row>
    <row r="35" ht="32.9" customHeight="1" spans="1:23">
      <c r="A35" s="28"/>
      <c r="B35" s="28"/>
      <c r="C35" s="28" t="s">
        <v>370</v>
      </c>
      <c r="D35" s="28"/>
      <c r="E35" s="28"/>
      <c r="F35" s="28"/>
      <c r="G35" s="28"/>
      <c r="H35" s="28"/>
      <c r="I35" s="47">
        <v>100000</v>
      </c>
      <c r="J35" s="47">
        <v>100000</v>
      </c>
      <c r="K35" s="47">
        <v>100000</v>
      </c>
      <c r="L35" s="47"/>
      <c r="M35" s="47"/>
      <c r="N35" s="47"/>
      <c r="O35" s="47"/>
      <c r="P35" s="47"/>
      <c r="Q35" s="47"/>
      <c r="R35" s="47"/>
      <c r="S35" s="47"/>
      <c r="T35" s="47"/>
      <c r="U35" s="47"/>
      <c r="V35" s="47"/>
      <c r="W35" s="47"/>
    </row>
    <row r="36" ht="32.9" customHeight="1" spans="1:23">
      <c r="A36" s="28" t="s">
        <v>346</v>
      </c>
      <c r="B36" s="151" t="s">
        <v>371</v>
      </c>
      <c r="C36" s="28" t="s">
        <v>370</v>
      </c>
      <c r="D36" s="28" t="s">
        <v>69</v>
      </c>
      <c r="E36" s="28" t="s">
        <v>97</v>
      </c>
      <c r="F36" s="28" t="s">
        <v>369</v>
      </c>
      <c r="G36" s="28" t="s">
        <v>163</v>
      </c>
      <c r="H36" s="28" t="s">
        <v>164</v>
      </c>
      <c r="I36" s="47">
        <v>70000</v>
      </c>
      <c r="J36" s="47">
        <v>70000</v>
      </c>
      <c r="K36" s="47">
        <v>70000</v>
      </c>
      <c r="L36" s="47"/>
      <c r="M36" s="47"/>
      <c r="N36" s="47"/>
      <c r="O36" s="47"/>
      <c r="P36" s="47"/>
      <c r="Q36" s="47"/>
      <c r="R36" s="47"/>
      <c r="S36" s="47"/>
      <c r="T36" s="47"/>
      <c r="U36" s="47"/>
      <c r="V36" s="47"/>
      <c r="W36" s="47"/>
    </row>
    <row r="37" ht="32.9" customHeight="1" spans="1:23">
      <c r="A37" s="28" t="s">
        <v>346</v>
      </c>
      <c r="B37" s="151" t="s">
        <v>371</v>
      </c>
      <c r="C37" s="28" t="s">
        <v>370</v>
      </c>
      <c r="D37" s="28" t="s">
        <v>69</v>
      </c>
      <c r="E37" s="28" t="s">
        <v>97</v>
      </c>
      <c r="F37" s="28" t="s">
        <v>369</v>
      </c>
      <c r="G37" s="28" t="s">
        <v>244</v>
      </c>
      <c r="H37" s="28" t="s">
        <v>245</v>
      </c>
      <c r="I37" s="47">
        <v>30000</v>
      </c>
      <c r="J37" s="47">
        <v>30000</v>
      </c>
      <c r="K37" s="47">
        <v>30000</v>
      </c>
      <c r="L37" s="47"/>
      <c r="M37" s="47"/>
      <c r="N37" s="47"/>
      <c r="O37" s="47"/>
      <c r="P37" s="47"/>
      <c r="Q37" s="47"/>
      <c r="R37" s="47"/>
      <c r="S37" s="47"/>
      <c r="T37" s="47"/>
      <c r="U37" s="47"/>
      <c r="V37" s="47"/>
      <c r="W37" s="47"/>
    </row>
    <row r="38" ht="32.9" customHeight="1" spans="1:23">
      <c r="A38" s="28"/>
      <c r="B38" s="28"/>
      <c r="C38" s="28" t="s">
        <v>372</v>
      </c>
      <c r="D38" s="28"/>
      <c r="E38" s="28"/>
      <c r="F38" s="28"/>
      <c r="G38" s="28"/>
      <c r="H38" s="28"/>
      <c r="I38" s="47">
        <v>150000</v>
      </c>
      <c r="J38" s="47">
        <v>150000</v>
      </c>
      <c r="K38" s="47">
        <v>150000</v>
      </c>
      <c r="L38" s="47"/>
      <c r="M38" s="47"/>
      <c r="N38" s="47"/>
      <c r="O38" s="47"/>
      <c r="P38" s="47"/>
      <c r="Q38" s="47"/>
      <c r="R38" s="47"/>
      <c r="S38" s="47"/>
      <c r="T38" s="47"/>
      <c r="U38" s="47"/>
      <c r="V38" s="47"/>
      <c r="W38" s="47"/>
    </row>
    <row r="39" ht="32.9" customHeight="1" spans="1:23">
      <c r="A39" s="28" t="s">
        <v>346</v>
      </c>
      <c r="B39" s="151" t="s">
        <v>373</v>
      </c>
      <c r="C39" s="28" t="s">
        <v>372</v>
      </c>
      <c r="D39" s="28" t="s">
        <v>69</v>
      </c>
      <c r="E39" s="28" t="s">
        <v>97</v>
      </c>
      <c r="F39" s="28" t="s">
        <v>369</v>
      </c>
      <c r="G39" s="28" t="s">
        <v>163</v>
      </c>
      <c r="H39" s="28" t="s">
        <v>164</v>
      </c>
      <c r="I39" s="47">
        <v>46000</v>
      </c>
      <c r="J39" s="47">
        <v>46000</v>
      </c>
      <c r="K39" s="47">
        <v>46000</v>
      </c>
      <c r="L39" s="47"/>
      <c r="M39" s="47"/>
      <c r="N39" s="47"/>
      <c r="O39" s="47"/>
      <c r="P39" s="47"/>
      <c r="Q39" s="47"/>
      <c r="R39" s="47"/>
      <c r="S39" s="47"/>
      <c r="T39" s="47"/>
      <c r="U39" s="47"/>
      <c r="V39" s="47"/>
      <c r="W39" s="47"/>
    </row>
    <row r="40" ht="32.9" customHeight="1" spans="1:23">
      <c r="A40" s="28" t="s">
        <v>346</v>
      </c>
      <c r="B40" s="151" t="s">
        <v>373</v>
      </c>
      <c r="C40" s="28" t="s">
        <v>372</v>
      </c>
      <c r="D40" s="28" t="s">
        <v>69</v>
      </c>
      <c r="E40" s="28" t="s">
        <v>97</v>
      </c>
      <c r="F40" s="28" t="s">
        <v>369</v>
      </c>
      <c r="G40" s="28" t="s">
        <v>238</v>
      </c>
      <c r="H40" s="28" t="s">
        <v>239</v>
      </c>
      <c r="I40" s="47">
        <v>54000</v>
      </c>
      <c r="J40" s="47">
        <v>54000</v>
      </c>
      <c r="K40" s="47">
        <v>54000</v>
      </c>
      <c r="L40" s="47"/>
      <c r="M40" s="47"/>
      <c r="N40" s="47"/>
      <c r="O40" s="47"/>
      <c r="P40" s="47"/>
      <c r="Q40" s="47"/>
      <c r="R40" s="47"/>
      <c r="S40" s="47"/>
      <c r="T40" s="47"/>
      <c r="U40" s="47"/>
      <c r="V40" s="47"/>
      <c r="W40" s="47"/>
    </row>
    <row r="41" ht="32.9" customHeight="1" spans="1:23">
      <c r="A41" s="28" t="s">
        <v>346</v>
      </c>
      <c r="B41" s="151" t="s">
        <v>373</v>
      </c>
      <c r="C41" s="28" t="s">
        <v>372</v>
      </c>
      <c r="D41" s="28" t="s">
        <v>69</v>
      </c>
      <c r="E41" s="28" t="s">
        <v>97</v>
      </c>
      <c r="F41" s="28" t="s">
        <v>369</v>
      </c>
      <c r="G41" s="28" t="s">
        <v>248</v>
      </c>
      <c r="H41" s="28" t="s">
        <v>249</v>
      </c>
      <c r="I41" s="47">
        <v>50000</v>
      </c>
      <c r="J41" s="47">
        <v>50000</v>
      </c>
      <c r="K41" s="47">
        <v>50000</v>
      </c>
      <c r="L41" s="47"/>
      <c r="M41" s="47"/>
      <c r="N41" s="47"/>
      <c r="O41" s="47"/>
      <c r="P41" s="47"/>
      <c r="Q41" s="47"/>
      <c r="R41" s="47"/>
      <c r="S41" s="47"/>
      <c r="T41" s="47"/>
      <c r="U41" s="47"/>
      <c r="V41" s="47"/>
      <c r="W41" s="47"/>
    </row>
    <row r="42" ht="32.9" customHeight="1" spans="1:23">
      <c r="A42" s="28"/>
      <c r="B42" s="28"/>
      <c r="C42" s="28" t="s">
        <v>374</v>
      </c>
      <c r="D42" s="28"/>
      <c r="E42" s="28"/>
      <c r="F42" s="28"/>
      <c r="G42" s="28"/>
      <c r="H42" s="28"/>
      <c r="I42" s="47">
        <v>317000</v>
      </c>
      <c r="J42" s="47">
        <v>317000</v>
      </c>
      <c r="K42" s="47">
        <v>317000</v>
      </c>
      <c r="L42" s="47"/>
      <c r="M42" s="47"/>
      <c r="N42" s="47"/>
      <c r="O42" s="47"/>
      <c r="P42" s="47"/>
      <c r="Q42" s="47"/>
      <c r="R42" s="47"/>
      <c r="S42" s="47"/>
      <c r="T42" s="47"/>
      <c r="U42" s="47"/>
      <c r="V42" s="47"/>
      <c r="W42" s="47"/>
    </row>
    <row r="43" ht="32.9" customHeight="1" spans="1:23">
      <c r="A43" s="28" t="s">
        <v>346</v>
      </c>
      <c r="B43" s="151" t="s">
        <v>375</v>
      </c>
      <c r="C43" s="28" t="s">
        <v>374</v>
      </c>
      <c r="D43" s="28" t="s">
        <v>71</v>
      </c>
      <c r="E43" s="28" t="s">
        <v>92</v>
      </c>
      <c r="F43" s="28" t="s">
        <v>348</v>
      </c>
      <c r="G43" s="28" t="s">
        <v>248</v>
      </c>
      <c r="H43" s="28" t="s">
        <v>249</v>
      </c>
      <c r="I43" s="47">
        <v>317000</v>
      </c>
      <c r="J43" s="47">
        <v>317000</v>
      </c>
      <c r="K43" s="47">
        <v>317000</v>
      </c>
      <c r="L43" s="47"/>
      <c r="M43" s="47"/>
      <c r="N43" s="47"/>
      <c r="O43" s="47"/>
      <c r="P43" s="47"/>
      <c r="Q43" s="47"/>
      <c r="R43" s="47"/>
      <c r="S43" s="47"/>
      <c r="T43" s="47"/>
      <c r="U43" s="47"/>
      <c r="V43" s="47"/>
      <c r="W43" s="47"/>
    </row>
    <row r="44" ht="32.9" customHeight="1" spans="1:23">
      <c r="A44" s="28"/>
      <c r="B44" s="28"/>
      <c r="C44" s="28" t="s">
        <v>376</v>
      </c>
      <c r="D44" s="28"/>
      <c r="E44" s="28"/>
      <c r="F44" s="28"/>
      <c r="G44" s="28"/>
      <c r="H44" s="28"/>
      <c r="I44" s="47">
        <v>493500</v>
      </c>
      <c r="J44" s="47">
        <v>493500</v>
      </c>
      <c r="K44" s="47">
        <v>493500</v>
      </c>
      <c r="L44" s="47"/>
      <c r="M44" s="47"/>
      <c r="N44" s="47"/>
      <c r="O44" s="47"/>
      <c r="P44" s="47"/>
      <c r="Q44" s="47"/>
      <c r="R44" s="47"/>
      <c r="S44" s="47"/>
      <c r="T44" s="47"/>
      <c r="U44" s="47"/>
      <c r="V44" s="47"/>
      <c r="W44" s="47"/>
    </row>
    <row r="45" ht="32.9" customHeight="1" spans="1:23">
      <c r="A45" s="28" t="s">
        <v>346</v>
      </c>
      <c r="B45" s="151" t="s">
        <v>377</v>
      </c>
      <c r="C45" s="28" t="s">
        <v>376</v>
      </c>
      <c r="D45" s="28" t="s">
        <v>71</v>
      </c>
      <c r="E45" s="28" t="s">
        <v>92</v>
      </c>
      <c r="F45" s="28" t="s">
        <v>348</v>
      </c>
      <c r="G45" s="28" t="s">
        <v>242</v>
      </c>
      <c r="H45" s="28" t="s">
        <v>243</v>
      </c>
      <c r="I45" s="47">
        <v>493500</v>
      </c>
      <c r="J45" s="47">
        <v>493500</v>
      </c>
      <c r="K45" s="47">
        <v>493500</v>
      </c>
      <c r="L45" s="47"/>
      <c r="M45" s="47"/>
      <c r="N45" s="47"/>
      <c r="O45" s="47"/>
      <c r="P45" s="47"/>
      <c r="Q45" s="47"/>
      <c r="R45" s="47"/>
      <c r="S45" s="47"/>
      <c r="T45" s="47"/>
      <c r="U45" s="47"/>
      <c r="V45" s="47"/>
      <c r="W45" s="47"/>
    </row>
    <row r="46" ht="32.9" customHeight="1" spans="1:23">
      <c r="A46" s="28"/>
      <c r="B46" s="28"/>
      <c r="C46" s="28" t="s">
        <v>378</v>
      </c>
      <c r="D46" s="28"/>
      <c r="E46" s="28"/>
      <c r="F46" s="28"/>
      <c r="G46" s="28"/>
      <c r="H46" s="28"/>
      <c r="I46" s="47">
        <v>304000</v>
      </c>
      <c r="J46" s="47">
        <v>304000</v>
      </c>
      <c r="K46" s="47">
        <v>304000</v>
      </c>
      <c r="L46" s="47"/>
      <c r="M46" s="47"/>
      <c r="N46" s="47"/>
      <c r="O46" s="47"/>
      <c r="P46" s="47"/>
      <c r="Q46" s="47"/>
      <c r="R46" s="47"/>
      <c r="S46" s="47"/>
      <c r="T46" s="47"/>
      <c r="U46" s="47"/>
      <c r="V46" s="47"/>
      <c r="W46" s="47"/>
    </row>
    <row r="47" ht="32.9" customHeight="1" spans="1:23">
      <c r="A47" s="28" t="s">
        <v>346</v>
      </c>
      <c r="B47" s="151" t="s">
        <v>379</v>
      </c>
      <c r="C47" s="28" t="s">
        <v>378</v>
      </c>
      <c r="D47" s="28" t="s">
        <v>71</v>
      </c>
      <c r="E47" s="28" t="s">
        <v>92</v>
      </c>
      <c r="F47" s="28" t="s">
        <v>348</v>
      </c>
      <c r="G47" s="28" t="s">
        <v>242</v>
      </c>
      <c r="H47" s="28" t="s">
        <v>243</v>
      </c>
      <c r="I47" s="47">
        <v>34800</v>
      </c>
      <c r="J47" s="47">
        <v>34800</v>
      </c>
      <c r="K47" s="47">
        <v>34800</v>
      </c>
      <c r="L47" s="47"/>
      <c r="M47" s="47"/>
      <c r="N47" s="47"/>
      <c r="O47" s="47"/>
      <c r="P47" s="47"/>
      <c r="Q47" s="47"/>
      <c r="R47" s="47"/>
      <c r="S47" s="47"/>
      <c r="T47" s="47"/>
      <c r="U47" s="47"/>
      <c r="V47" s="47"/>
      <c r="W47" s="47"/>
    </row>
    <row r="48" ht="32.9" customHeight="1" spans="1:23">
      <c r="A48" s="28" t="s">
        <v>346</v>
      </c>
      <c r="B48" s="151" t="s">
        <v>379</v>
      </c>
      <c r="C48" s="28" t="s">
        <v>378</v>
      </c>
      <c r="D48" s="28" t="s">
        <v>71</v>
      </c>
      <c r="E48" s="28" t="s">
        <v>92</v>
      </c>
      <c r="F48" s="28" t="s">
        <v>348</v>
      </c>
      <c r="G48" s="28" t="s">
        <v>380</v>
      </c>
      <c r="H48" s="28" t="s">
        <v>381</v>
      </c>
      <c r="I48" s="47">
        <v>269200</v>
      </c>
      <c r="J48" s="47">
        <v>269200</v>
      </c>
      <c r="K48" s="47">
        <v>269200</v>
      </c>
      <c r="L48" s="47"/>
      <c r="M48" s="47"/>
      <c r="N48" s="47"/>
      <c r="O48" s="47"/>
      <c r="P48" s="47"/>
      <c r="Q48" s="47"/>
      <c r="R48" s="47"/>
      <c r="S48" s="47"/>
      <c r="T48" s="47"/>
      <c r="U48" s="47"/>
      <c r="V48" s="47"/>
      <c r="W48" s="47"/>
    </row>
    <row r="49" ht="32.9" customHeight="1" spans="1:23">
      <c r="A49" s="28"/>
      <c r="B49" s="28"/>
      <c r="C49" s="28" t="s">
        <v>382</v>
      </c>
      <c r="D49" s="28"/>
      <c r="E49" s="28"/>
      <c r="F49" s="28"/>
      <c r="G49" s="28"/>
      <c r="H49" s="28"/>
      <c r="I49" s="47">
        <v>985000</v>
      </c>
      <c r="J49" s="47">
        <v>985000</v>
      </c>
      <c r="K49" s="47">
        <v>985000</v>
      </c>
      <c r="L49" s="47"/>
      <c r="M49" s="47"/>
      <c r="N49" s="47"/>
      <c r="O49" s="47"/>
      <c r="P49" s="47"/>
      <c r="Q49" s="47"/>
      <c r="R49" s="47"/>
      <c r="S49" s="47"/>
      <c r="T49" s="47"/>
      <c r="U49" s="47"/>
      <c r="V49" s="47"/>
      <c r="W49" s="47"/>
    </row>
    <row r="50" ht="32.9" customHeight="1" spans="1:23">
      <c r="A50" s="28" t="s">
        <v>346</v>
      </c>
      <c r="B50" s="151" t="s">
        <v>383</v>
      </c>
      <c r="C50" s="28" t="s">
        <v>382</v>
      </c>
      <c r="D50" s="28" t="s">
        <v>71</v>
      </c>
      <c r="E50" s="28" t="s">
        <v>92</v>
      </c>
      <c r="F50" s="28" t="s">
        <v>348</v>
      </c>
      <c r="G50" s="28" t="s">
        <v>246</v>
      </c>
      <c r="H50" s="28" t="s">
        <v>247</v>
      </c>
      <c r="I50" s="47">
        <v>80000</v>
      </c>
      <c r="J50" s="47">
        <v>80000</v>
      </c>
      <c r="K50" s="47">
        <v>80000</v>
      </c>
      <c r="L50" s="47"/>
      <c r="M50" s="47"/>
      <c r="N50" s="47"/>
      <c r="O50" s="47"/>
      <c r="P50" s="47"/>
      <c r="Q50" s="47"/>
      <c r="R50" s="47"/>
      <c r="S50" s="47"/>
      <c r="T50" s="47"/>
      <c r="U50" s="47"/>
      <c r="V50" s="47"/>
      <c r="W50" s="47"/>
    </row>
    <row r="51" ht="32.9" customHeight="1" spans="1:23">
      <c r="A51" s="28" t="s">
        <v>346</v>
      </c>
      <c r="B51" s="151" t="s">
        <v>383</v>
      </c>
      <c r="C51" s="28" t="s">
        <v>382</v>
      </c>
      <c r="D51" s="28" t="s">
        <v>71</v>
      </c>
      <c r="E51" s="28" t="s">
        <v>92</v>
      </c>
      <c r="F51" s="28" t="s">
        <v>348</v>
      </c>
      <c r="G51" s="28" t="s">
        <v>248</v>
      </c>
      <c r="H51" s="28" t="s">
        <v>249</v>
      </c>
      <c r="I51" s="47">
        <v>91300</v>
      </c>
      <c r="J51" s="47">
        <v>91300</v>
      </c>
      <c r="K51" s="47">
        <v>91300</v>
      </c>
      <c r="L51" s="47"/>
      <c r="M51" s="47"/>
      <c r="N51" s="47"/>
      <c r="O51" s="47"/>
      <c r="P51" s="47"/>
      <c r="Q51" s="47"/>
      <c r="R51" s="47"/>
      <c r="S51" s="47"/>
      <c r="T51" s="47"/>
      <c r="U51" s="47"/>
      <c r="V51" s="47"/>
      <c r="W51" s="47"/>
    </row>
    <row r="52" ht="32.9" customHeight="1" spans="1:23">
      <c r="A52" s="28" t="s">
        <v>346</v>
      </c>
      <c r="B52" s="151" t="s">
        <v>383</v>
      </c>
      <c r="C52" s="28" t="s">
        <v>382</v>
      </c>
      <c r="D52" s="28" t="s">
        <v>71</v>
      </c>
      <c r="E52" s="28" t="s">
        <v>92</v>
      </c>
      <c r="F52" s="28" t="s">
        <v>348</v>
      </c>
      <c r="G52" s="28" t="s">
        <v>380</v>
      </c>
      <c r="H52" s="28" t="s">
        <v>381</v>
      </c>
      <c r="I52" s="47">
        <v>46300</v>
      </c>
      <c r="J52" s="47">
        <v>46300</v>
      </c>
      <c r="K52" s="47">
        <v>46300</v>
      </c>
      <c r="L52" s="47"/>
      <c r="M52" s="47"/>
      <c r="N52" s="47"/>
      <c r="O52" s="47"/>
      <c r="P52" s="47"/>
      <c r="Q52" s="47"/>
      <c r="R52" s="47"/>
      <c r="S52" s="47"/>
      <c r="T52" s="47"/>
      <c r="U52" s="47"/>
      <c r="V52" s="47"/>
      <c r="W52" s="47"/>
    </row>
    <row r="53" ht="32.9" customHeight="1" spans="1:23">
      <c r="A53" s="28" t="s">
        <v>346</v>
      </c>
      <c r="B53" s="151" t="s">
        <v>383</v>
      </c>
      <c r="C53" s="28" t="s">
        <v>382</v>
      </c>
      <c r="D53" s="28" t="s">
        <v>71</v>
      </c>
      <c r="E53" s="28" t="s">
        <v>92</v>
      </c>
      <c r="F53" s="28" t="s">
        <v>348</v>
      </c>
      <c r="G53" s="28" t="s">
        <v>384</v>
      </c>
      <c r="H53" s="28" t="s">
        <v>385</v>
      </c>
      <c r="I53" s="47">
        <v>767400</v>
      </c>
      <c r="J53" s="47">
        <v>767400</v>
      </c>
      <c r="K53" s="47">
        <v>767400</v>
      </c>
      <c r="L53" s="47"/>
      <c r="M53" s="47"/>
      <c r="N53" s="47"/>
      <c r="O53" s="47"/>
      <c r="P53" s="47"/>
      <c r="Q53" s="47"/>
      <c r="R53" s="47"/>
      <c r="S53" s="47"/>
      <c r="T53" s="47"/>
      <c r="U53" s="47"/>
      <c r="V53" s="47"/>
      <c r="W53" s="47"/>
    </row>
    <row r="54" ht="32.9" customHeight="1" spans="1:23">
      <c r="A54" s="28"/>
      <c r="B54" s="28"/>
      <c r="C54" s="28" t="s">
        <v>386</v>
      </c>
      <c r="D54" s="28"/>
      <c r="E54" s="28"/>
      <c r="F54" s="28"/>
      <c r="G54" s="28"/>
      <c r="H54" s="28"/>
      <c r="I54" s="47">
        <v>200000</v>
      </c>
      <c r="J54" s="47">
        <v>200000</v>
      </c>
      <c r="K54" s="47">
        <v>200000</v>
      </c>
      <c r="L54" s="47"/>
      <c r="M54" s="47"/>
      <c r="N54" s="47"/>
      <c r="O54" s="47"/>
      <c r="P54" s="47"/>
      <c r="Q54" s="47"/>
      <c r="R54" s="47"/>
      <c r="S54" s="47"/>
      <c r="T54" s="47"/>
      <c r="U54" s="47"/>
      <c r="V54" s="47"/>
      <c r="W54" s="47"/>
    </row>
    <row r="55" ht="32.9" customHeight="1" spans="1:23">
      <c r="A55" s="28" t="s">
        <v>346</v>
      </c>
      <c r="B55" s="151" t="s">
        <v>387</v>
      </c>
      <c r="C55" s="28" t="s">
        <v>386</v>
      </c>
      <c r="D55" s="28" t="s">
        <v>71</v>
      </c>
      <c r="E55" s="28" t="s">
        <v>92</v>
      </c>
      <c r="F55" s="28" t="s">
        <v>348</v>
      </c>
      <c r="G55" s="28" t="s">
        <v>248</v>
      </c>
      <c r="H55" s="28" t="s">
        <v>249</v>
      </c>
      <c r="I55" s="47">
        <v>200000</v>
      </c>
      <c r="J55" s="47">
        <v>200000</v>
      </c>
      <c r="K55" s="47">
        <v>200000</v>
      </c>
      <c r="L55" s="47"/>
      <c r="M55" s="47"/>
      <c r="N55" s="47"/>
      <c r="O55" s="47"/>
      <c r="P55" s="47"/>
      <c r="Q55" s="47"/>
      <c r="R55" s="47"/>
      <c r="S55" s="47"/>
      <c r="T55" s="47"/>
      <c r="U55" s="47"/>
      <c r="V55" s="47"/>
      <c r="W55" s="47"/>
    </row>
    <row r="56" ht="32.9" customHeight="1" spans="1:23">
      <c r="A56" s="28"/>
      <c r="B56" s="28"/>
      <c r="C56" s="28" t="s">
        <v>388</v>
      </c>
      <c r="D56" s="28"/>
      <c r="E56" s="28"/>
      <c r="F56" s="28"/>
      <c r="G56" s="28"/>
      <c r="H56" s="28"/>
      <c r="I56" s="47">
        <v>410600</v>
      </c>
      <c r="J56" s="47">
        <v>410600</v>
      </c>
      <c r="K56" s="47">
        <v>410600</v>
      </c>
      <c r="L56" s="47"/>
      <c r="M56" s="47"/>
      <c r="N56" s="47"/>
      <c r="O56" s="47"/>
      <c r="P56" s="47"/>
      <c r="Q56" s="47"/>
      <c r="R56" s="47"/>
      <c r="S56" s="47"/>
      <c r="T56" s="47"/>
      <c r="U56" s="47"/>
      <c r="V56" s="47"/>
      <c r="W56" s="47"/>
    </row>
    <row r="57" ht="32.9" customHeight="1" spans="1:23">
      <c r="A57" s="28" t="s">
        <v>346</v>
      </c>
      <c r="B57" s="151" t="s">
        <v>389</v>
      </c>
      <c r="C57" s="28" t="s">
        <v>388</v>
      </c>
      <c r="D57" s="28" t="s">
        <v>71</v>
      </c>
      <c r="E57" s="28" t="s">
        <v>92</v>
      </c>
      <c r="F57" s="28" t="s">
        <v>348</v>
      </c>
      <c r="G57" s="28" t="s">
        <v>163</v>
      </c>
      <c r="H57" s="28" t="s">
        <v>164</v>
      </c>
      <c r="I57" s="47">
        <v>100000</v>
      </c>
      <c r="J57" s="47">
        <v>100000</v>
      </c>
      <c r="K57" s="47">
        <v>100000</v>
      </c>
      <c r="L57" s="47"/>
      <c r="M57" s="47"/>
      <c r="N57" s="47"/>
      <c r="O57" s="47"/>
      <c r="P57" s="47"/>
      <c r="Q57" s="47"/>
      <c r="R57" s="47"/>
      <c r="S57" s="47"/>
      <c r="T57" s="47"/>
      <c r="U57" s="47"/>
      <c r="V57" s="47"/>
      <c r="W57" s="47"/>
    </row>
    <row r="58" ht="32.9" customHeight="1" spans="1:23">
      <c r="A58" s="28" t="s">
        <v>346</v>
      </c>
      <c r="B58" s="151" t="s">
        <v>389</v>
      </c>
      <c r="C58" s="28" t="s">
        <v>388</v>
      </c>
      <c r="D58" s="28" t="s">
        <v>71</v>
      </c>
      <c r="E58" s="28" t="s">
        <v>92</v>
      </c>
      <c r="F58" s="28" t="s">
        <v>348</v>
      </c>
      <c r="G58" s="28" t="s">
        <v>246</v>
      </c>
      <c r="H58" s="28" t="s">
        <v>247</v>
      </c>
      <c r="I58" s="47">
        <v>53600</v>
      </c>
      <c r="J58" s="47">
        <v>53600</v>
      </c>
      <c r="K58" s="47">
        <v>53600</v>
      </c>
      <c r="L58" s="47"/>
      <c r="M58" s="47"/>
      <c r="N58" s="47"/>
      <c r="O58" s="47"/>
      <c r="P58" s="47"/>
      <c r="Q58" s="47"/>
      <c r="R58" s="47"/>
      <c r="S58" s="47"/>
      <c r="T58" s="47"/>
      <c r="U58" s="47"/>
      <c r="V58" s="47"/>
      <c r="W58" s="47"/>
    </row>
    <row r="59" ht="32.9" customHeight="1" spans="1:23">
      <c r="A59" s="28" t="s">
        <v>346</v>
      </c>
      <c r="B59" s="151" t="s">
        <v>389</v>
      </c>
      <c r="C59" s="28" t="s">
        <v>388</v>
      </c>
      <c r="D59" s="28" t="s">
        <v>71</v>
      </c>
      <c r="E59" s="28" t="s">
        <v>92</v>
      </c>
      <c r="F59" s="28" t="s">
        <v>348</v>
      </c>
      <c r="G59" s="28" t="s">
        <v>248</v>
      </c>
      <c r="H59" s="28" t="s">
        <v>249</v>
      </c>
      <c r="I59" s="47">
        <v>47000</v>
      </c>
      <c r="J59" s="47">
        <v>47000</v>
      </c>
      <c r="K59" s="47">
        <v>47000</v>
      </c>
      <c r="L59" s="47"/>
      <c r="M59" s="47"/>
      <c r="N59" s="47"/>
      <c r="O59" s="47"/>
      <c r="P59" s="47"/>
      <c r="Q59" s="47"/>
      <c r="R59" s="47"/>
      <c r="S59" s="47"/>
      <c r="T59" s="47"/>
      <c r="U59" s="47"/>
      <c r="V59" s="47"/>
      <c r="W59" s="47"/>
    </row>
    <row r="60" ht="32.9" customHeight="1" spans="1:23">
      <c r="A60" s="28" t="s">
        <v>346</v>
      </c>
      <c r="B60" s="151" t="s">
        <v>389</v>
      </c>
      <c r="C60" s="28" t="s">
        <v>388</v>
      </c>
      <c r="D60" s="28" t="s">
        <v>71</v>
      </c>
      <c r="E60" s="28" t="s">
        <v>92</v>
      </c>
      <c r="F60" s="28" t="s">
        <v>348</v>
      </c>
      <c r="G60" s="28" t="s">
        <v>250</v>
      </c>
      <c r="H60" s="28" t="s">
        <v>251</v>
      </c>
      <c r="I60" s="47">
        <v>210000</v>
      </c>
      <c r="J60" s="47">
        <v>210000</v>
      </c>
      <c r="K60" s="47">
        <v>210000</v>
      </c>
      <c r="L60" s="47"/>
      <c r="M60" s="47"/>
      <c r="N60" s="47"/>
      <c r="O60" s="47"/>
      <c r="P60" s="47"/>
      <c r="Q60" s="47"/>
      <c r="R60" s="47"/>
      <c r="S60" s="47"/>
      <c r="T60" s="47"/>
      <c r="U60" s="47"/>
      <c r="V60" s="47"/>
      <c r="W60" s="47"/>
    </row>
    <row r="61" ht="32.9" customHeight="1" spans="1:23">
      <c r="A61" s="28"/>
      <c r="B61" s="28"/>
      <c r="C61" s="28" t="s">
        <v>390</v>
      </c>
      <c r="D61" s="28"/>
      <c r="E61" s="28"/>
      <c r="F61" s="28"/>
      <c r="G61" s="28"/>
      <c r="H61" s="28"/>
      <c r="I61" s="47">
        <v>346000</v>
      </c>
      <c r="J61" s="47">
        <v>346000</v>
      </c>
      <c r="K61" s="47">
        <v>346000</v>
      </c>
      <c r="L61" s="47"/>
      <c r="M61" s="47"/>
      <c r="N61" s="47"/>
      <c r="O61" s="47"/>
      <c r="P61" s="47"/>
      <c r="Q61" s="47"/>
      <c r="R61" s="47"/>
      <c r="S61" s="47"/>
      <c r="T61" s="47"/>
      <c r="U61" s="47"/>
      <c r="V61" s="47"/>
      <c r="W61" s="47"/>
    </row>
    <row r="62" ht="32.9" customHeight="1" spans="1:23">
      <c r="A62" s="28" t="s">
        <v>346</v>
      </c>
      <c r="B62" s="151" t="s">
        <v>391</v>
      </c>
      <c r="C62" s="28" t="s">
        <v>390</v>
      </c>
      <c r="D62" s="28" t="s">
        <v>71</v>
      </c>
      <c r="E62" s="28" t="s">
        <v>92</v>
      </c>
      <c r="F62" s="28" t="s">
        <v>348</v>
      </c>
      <c r="G62" s="28" t="s">
        <v>248</v>
      </c>
      <c r="H62" s="28" t="s">
        <v>249</v>
      </c>
      <c r="I62" s="47">
        <v>346000</v>
      </c>
      <c r="J62" s="47">
        <v>346000</v>
      </c>
      <c r="K62" s="47">
        <v>346000</v>
      </c>
      <c r="L62" s="47"/>
      <c r="M62" s="47"/>
      <c r="N62" s="47"/>
      <c r="O62" s="47"/>
      <c r="P62" s="47"/>
      <c r="Q62" s="47"/>
      <c r="R62" s="47"/>
      <c r="S62" s="47"/>
      <c r="T62" s="47"/>
      <c r="U62" s="47"/>
      <c r="V62" s="47"/>
      <c r="W62" s="47"/>
    </row>
    <row r="63" ht="32.9" customHeight="1" spans="1:23">
      <c r="A63" s="28"/>
      <c r="B63" s="28"/>
      <c r="C63" s="28" t="s">
        <v>392</v>
      </c>
      <c r="D63" s="28"/>
      <c r="E63" s="28"/>
      <c r="F63" s="28"/>
      <c r="G63" s="28"/>
      <c r="H63" s="28"/>
      <c r="I63" s="47">
        <v>89600</v>
      </c>
      <c r="J63" s="47">
        <v>89600</v>
      </c>
      <c r="K63" s="47">
        <v>89600</v>
      </c>
      <c r="L63" s="47"/>
      <c r="M63" s="47"/>
      <c r="N63" s="47"/>
      <c r="O63" s="47"/>
      <c r="P63" s="47"/>
      <c r="Q63" s="47"/>
      <c r="R63" s="47"/>
      <c r="S63" s="47"/>
      <c r="T63" s="47"/>
      <c r="U63" s="47"/>
      <c r="V63" s="47"/>
      <c r="W63" s="47"/>
    </row>
    <row r="64" ht="32.9" customHeight="1" spans="1:23">
      <c r="A64" s="28" t="s">
        <v>346</v>
      </c>
      <c r="B64" s="151" t="s">
        <v>393</v>
      </c>
      <c r="C64" s="28" t="s">
        <v>392</v>
      </c>
      <c r="D64" s="28" t="s">
        <v>71</v>
      </c>
      <c r="E64" s="28" t="s">
        <v>92</v>
      </c>
      <c r="F64" s="28" t="s">
        <v>348</v>
      </c>
      <c r="G64" s="28" t="s">
        <v>380</v>
      </c>
      <c r="H64" s="28" t="s">
        <v>381</v>
      </c>
      <c r="I64" s="47">
        <v>89600</v>
      </c>
      <c r="J64" s="47">
        <v>89600</v>
      </c>
      <c r="K64" s="47">
        <v>89600</v>
      </c>
      <c r="L64" s="47"/>
      <c r="M64" s="47"/>
      <c r="N64" s="47"/>
      <c r="O64" s="47"/>
      <c r="P64" s="47"/>
      <c r="Q64" s="47"/>
      <c r="R64" s="47"/>
      <c r="S64" s="47"/>
      <c r="T64" s="47"/>
      <c r="U64" s="47"/>
      <c r="V64" s="47"/>
      <c r="W64" s="47"/>
    </row>
    <row r="65" ht="32.9" customHeight="1" spans="1:23">
      <c r="A65" s="28"/>
      <c r="B65" s="28"/>
      <c r="C65" s="28" t="s">
        <v>394</v>
      </c>
      <c r="D65" s="28"/>
      <c r="E65" s="28"/>
      <c r="F65" s="28"/>
      <c r="G65" s="28"/>
      <c r="H65" s="28"/>
      <c r="I65" s="47">
        <v>1629400</v>
      </c>
      <c r="J65" s="47">
        <v>1629400</v>
      </c>
      <c r="K65" s="47">
        <v>1629400</v>
      </c>
      <c r="L65" s="47"/>
      <c r="M65" s="47"/>
      <c r="N65" s="47"/>
      <c r="O65" s="47"/>
      <c r="P65" s="47"/>
      <c r="Q65" s="47"/>
      <c r="R65" s="47"/>
      <c r="S65" s="47"/>
      <c r="T65" s="47"/>
      <c r="U65" s="47"/>
      <c r="V65" s="47"/>
      <c r="W65" s="47"/>
    </row>
    <row r="66" ht="32.9" customHeight="1" spans="1:23">
      <c r="A66" s="28" t="s">
        <v>346</v>
      </c>
      <c r="B66" s="151" t="s">
        <v>395</v>
      </c>
      <c r="C66" s="28" t="s">
        <v>394</v>
      </c>
      <c r="D66" s="28" t="s">
        <v>71</v>
      </c>
      <c r="E66" s="28" t="s">
        <v>93</v>
      </c>
      <c r="F66" s="28" t="s">
        <v>396</v>
      </c>
      <c r="G66" s="28" t="s">
        <v>248</v>
      </c>
      <c r="H66" s="28" t="s">
        <v>249</v>
      </c>
      <c r="I66" s="47">
        <v>700000</v>
      </c>
      <c r="J66" s="47">
        <v>700000</v>
      </c>
      <c r="K66" s="47">
        <v>700000</v>
      </c>
      <c r="L66" s="47"/>
      <c r="M66" s="47"/>
      <c r="N66" s="47"/>
      <c r="O66" s="47"/>
      <c r="P66" s="47"/>
      <c r="Q66" s="47"/>
      <c r="R66" s="47"/>
      <c r="S66" s="47"/>
      <c r="T66" s="47"/>
      <c r="U66" s="47"/>
      <c r="V66" s="47"/>
      <c r="W66" s="47"/>
    </row>
    <row r="67" ht="32.9" customHeight="1" spans="1:23">
      <c r="A67" s="28" t="s">
        <v>346</v>
      </c>
      <c r="B67" s="151" t="s">
        <v>395</v>
      </c>
      <c r="C67" s="28" t="s">
        <v>394</v>
      </c>
      <c r="D67" s="28" t="s">
        <v>71</v>
      </c>
      <c r="E67" s="28" t="s">
        <v>93</v>
      </c>
      <c r="F67" s="28" t="s">
        <v>396</v>
      </c>
      <c r="G67" s="28" t="s">
        <v>380</v>
      </c>
      <c r="H67" s="28" t="s">
        <v>381</v>
      </c>
      <c r="I67" s="47">
        <v>929400</v>
      </c>
      <c r="J67" s="47">
        <v>929400</v>
      </c>
      <c r="K67" s="47">
        <v>929400</v>
      </c>
      <c r="L67" s="47"/>
      <c r="M67" s="47"/>
      <c r="N67" s="47"/>
      <c r="O67" s="47"/>
      <c r="P67" s="47"/>
      <c r="Q67" s="47"/>
      <c r="R67" s="47"/>
      <c r="S67" s="47"/>
      <c r="T67" s="47"/>
      <c r="U67" s="47"/>
      <c r="V67" s="47"/>
      <c r="W67" s="47"/>
    </row>
    <row r="68" ht="32.9" customHeight="1" spans="1:23">
      <c r="A68" s="28"/>
      <c r="B68" s="28"/>
      <c r="C68" s="28" t="s">
        <v>397</v>
      </c>
      <c r="D68" s="28"/>
      <c r="E68" s="28"/>
      <c r="F68" s="28"/>
      <c r="G68" s="28"/>
      <c r="H68" s="28"/>
      <c r="I68" s="47">
        <v>67500</v>
      </c>
      <c r="J68" s="47">
        <v>67500</v>
      </c>
      <c r="K68" s="47">
        <v>67500</v>
      </c>
      <c r="L68" s="47"/>
      <c r="M68" s="47"/>
      <c r="N68" s="47"/>
      <c r="O68" s="47"/>
      <c r="P68" s="47"/>
      <c r="Q68" s="47"/>
      <c r="R68" s="47"/>
      <c r="S68" s="47"/>
      <c r="T68" s="47"/>
      <c r="U68" s="47"/>
      <c r="V68" s="47"/>
      <c r="W68" s="47"/>
    </row>
    <row r="69" ht="32.9" customHeight="1" spans="1:23">
      <c r="A69" s="28" t="s">
        <v>346</v>
      </c>
      <c r="B69" s="151" t="s">
        <v>398</v>
      </c>
      <c r="C69" s="28" t="s">
        <v>397</v>
      </c>
      <c r="D69" s="28" t="s">
        <v>73</v>
      </c>
      <c r="E69" s="28" t="s">
        <v>93</v>
      </c>
      <c r="F69" s="28" t="s">
        <v>396</v>
      </c>
      <c r="G69" s="28" t="s">
        <v>163</v>
      </c>
      <c r="H69" s="28" t="s">
        <v>164</v>
      </c>
      <c r="I69" s="47">
        <v>67500</v>
      </c>
      <c r="J69" s="47">
        <v>67500</v>
      </c>
      <c r="K69" s="47">
        <v>67500</v>
      </c>
      <c r="L69" s="47"/>
      <c r="M69" s="47"/>
      <c r="N69" s="47"/>
      <c r="O69" s="47"/>
      <c r="P69" s="47"/>
      <c r="Q69" s="47"/>
      <c r="R69" s="47"/>
      <c r="S69" s="47"/>
      <c r="T69" s="47"/>
      <c r="U69" s="47"/>
      <c r="V69" s="47"/>
      <c r="W69" s="47"/>
    </row>
    <row r="70" ht="18.75" customHeight="1" spans="1:23">
      <c r="A70" s="48" t="s">
        <v>399</v>
      </c>
      <c r="B70" s="49"/>
      <c r="C70" s="49"/>
      <c r="D70" s="49"/>
      <c r="E70" s="49"/>
      <c r="F70" s="49"/>
      <c r="G70" s="49"/>
      <c r="H70" s="50"/>
      <c r="I70" s="47">
        <v>8429520</v>
      </c>
      <c r="J70" s="47">
        <v>8249520</v>
      </c>
      <c r="K70" s="47">
        <v>8249520</v>
      </c>
      <c r="L70" s="47"/>
      <c r="M70" s="47"/>
      <c r="N70" s="47">
        <v>80000</v>
      </c>
      <c r="O70" s="47"/>
      <c r="P70" s="47"/>
      <c r="Q70" s="47"/>
      <c r="R70" s="47">
        <v>100000</v>
      </c>
      <c r="S70" s="47"/>
      <c r="T70" s="47"/>
      <c r="U70" s="47"/>
      <c r="V70" s="47"/>
      <c r="W70" s="47">
        <v>100000</v>
      </c>
    </row>
  </sheetData>
  <mergeCells count="28">
    <mergeCell ref="A3:W3"/>
    <mergeCell ref="A4:I4"/>
    <mergeCell ref="J5:M5"/>
    <mergeCell ref="N5:P5"/>
    <mergeCell ref="R5:W5"/>
    <mergeCell ref="J6:K6"/>
    <mergeCell ref="A70:H70"/>
    <mergeCell ref="A5:A7"/>
    <mergeCell ref="B5:B7"/>
    <mergeCell ref="C5:C7"/>
    <mergeCell ref="D5:D7"/>
    <mergeCell ref="E5:E7"/>
    <mergeCell ref="F5:F7"/>
    <mergeCell ref="G5:G7"/>
    <mergeCell ref="H5:H7"/>
    <mergeCell ref="I5:I7"/>
    <mergeCell ref="L6:L7"/>
    <mergeCell ref="M6:M7"/>
    <mergeCell ref="N6:N7"/>
    <mergeCell ref="O6:O7"/>
    <mergeCell ref="P6:P7"/>
    <mergeCell ref="Q5:Q7"/>
    <mergeCell ref="R6:R7"/>
    <mergeCell ref="S6:S7"/>
    <mergeCell ref="T6:T7"/>
    <mergeCell ref="U6:U7"/>
    <mergeCell ref="V6:V7"/>
    <mergeCell ref="W6:W7"/>
  </mergeCells>
  <pageMargins left="0.751388888888889" right="0.751388888888889" top="1" bottom="1" header="0.5" footer="0.5"/>
  <pageSetup paperSize="9" scale="34"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38"/>
  <sheetViews>
    <sheetView showZeros="0" tabSelected="1" topLeftCell="B1" workbookViewId="0">
      <pane ySplit="1" topLeftCell="A2" activePane="bottomLeft" state="frozen"/>
      <selection/>
      <selection pane="bottomLeft" activeCell="F15" sqref="F15"/>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1"/>
      <c r="B1" s="1"/>
      <c r="C1" s="1"/>
      <c r="D1" s="1"/>
      <c r="E1" s="1"/>
      <c r="F1" s="1"/>
      <c r="G1" s="1"/>
      <c r="H1" s="1"/>
      <c r="I1" s="1"/>
      <c r="J1" s="1"/>
    </row>
    <row r="2" customHeight="1" spans="10:10">
      <c r="J2" s="147" t="s">
        <v>400</v>
      </c>
    </row>
    <row r="3" ht="28.5" customHeight="1" spans="1:10">
      <c r="A3" s="145" t="s">
        <v>401</v>
      </c>
      <c r="B3" s="34"/>
      <c r="C3" s="34"/>
      <c r="D3" s="34"/>
      <c r="E3" s="34"/>
      <c r="F3" s="106"/>
      <c r="G3" s="34"/>
      <c r="H3" s="106"/>
      <c r="I3" s="106"/>
      <c r="J3" s="34"/>
    </row>
    <row r="4" ht="15" customHeight="1" spans="1:1">
      <c r="A4" s="6" t="str">
        <f>"单位名称："&amp;"中国共产党玉溪市委员会办公室"</f>
        <v>单位名称：中国共产党玉溪市委员会办公室</v>
      </c>
    </row>
    <row r="5" ht="14.25" customHeight="1" spans="1:10">
      <c r="A5" s="71" t="s">
        <v>402</v>
      </c>
      <c r="B5" s="71" t="s">
        <v>403</v>
      </c>
      <c r="C5" s="71" t="s">
        <v>404</v>
      </c>
      <c r="D5" s="71" t="s">
        <v>405</v>
      </c>
      <c r="E5" s="71" t="s">
        <v>406</v>
      </c>
      <c r="F5" s="56" t="s">
        <v>407</v>
      </c>
      <c r="G5" s="71" t="s">
        <v>408</v>
      </c>
      <c r="H5" s="56" t="s">
        <v>409</v>
      </c>
      <c r="I5" s="56" t="s">
        <v>410</v>
      </c>
      <c r="J5" s="71" t="s">
        <v>411</v>
      </c>
    </row>
    <row r="6" ht="14.25" customHeight="1" spans="1:10">
      <c r="A6" s="71">
        <v>1</v>
      </c>
      <c r="B6" s="71">
        <v>2</v>
      </c>
      <c r="C6" s="71">
        <v>3</v>
      </c>
      <c r="D6" s="71">
        <v>4</v>
      </c>
      <c r="E6" s="71">
        <v>5</v>
      </c>
      <c r="F6" s="56">
        <v>6</v>
      </c>
      <c r="G6" s="71">
        <v>7</v>
      </c>
      <c r="H6" s="56">
        <v>8</v>
      </c>
      <c r="I6" s="56">
        <v>9</v>
      </c>
      <c r="J6" s="71">
        <v>10</v>
      </c>
    </row>
    <row r="7" ht="15" customHeight="1" spans="1:10">
      <c r="A7" s="45" t="s">
        <v>64</v>
      </c>
      <c r="B7" s="72"/>
      <c r="C7" s="72"/>
      <c r="D7" s="72"/>
      <c r="E7" s="73"/>
      <c r="F7" s="74"/>
      <c r="G7" s="73"/>
      <c r="H7" s="74"/>
      <c r="I7" s="74"/>
      <c r="J7" s="73"/>
    </row>
    <row r="8" ht="33.75" customHeight="1" spans="1:10">
      <c r="A8" s="146" t="s">
        <v>64</v>
      </c>
      <c r="B8" s="46"/>
      <c r="C8" s="46"/>
      <c r="D8" s="46"/>
      <c r="E8" s="45"/>
      <c r="F8" s="46"/>
      <c r="G8" s="45"/>
      <c r="H8" s="46"/>
      <c r="I8" s="46"/>
      <c r="J8" s="45"/>
    </row>
    <row r="9" ht="33.75" customHeight="1" spans="1:10">
      <c r="A9" s="45" t="s">
        <v>365</v>
      </c>
      <c r="B9" s="46" t="s">
        <v>412</v>
      </c>
      <c r="C9" s="46" t="s">
        <v>413</v>
      </c>
      <c r="D9" s="46" t="s">
        <v>414</v>
      </c>
      <c r="E9" s="45" t="s">
        <v>415</v>
      </c>
      <c r="F9" s="46" t="s">
        <v>416</v>
      </c>
      <c r="G9" s="45" t="s">
        <v>412</v>
      </c>
      <c r="H9" s="46" t="s">
        <v>417</v>
      </c>
      <c r="I9" s="46" t="s">
        <v>418</v>
      </c>
      <c r="J9" s="45" t="s">
        <v>415</v>
      </c>
    </row>
    <row r="10" ht="33.75" customHeight="1" spans="1:10">
      <c r="A10" s="45" t="s">
        <v>365</v>
      </c>
      <c r="B10" s="46" t="s">
        <v>412</v>
      </c>
      <c r="C10" s="46" t="s">
        <v>413</v>
      </c>
      <c r="D10" s="46" t="s">
        <v>414</v>
      </c>
      <c r="E10" s="45" t="s">
        <v>419</v>
      </c>
      <c r="F10" s="46" t="s">
        <v>416</v>
      </c>
      <c r="G10" s="45" t="s">
        <v>412</v>
      </c>
      <c r="H10" s="46" t="s">
        <v>420</v>
      </c>
      <c r="I10" s="46" t="s">
        <v>418</v>
      </c>
      <c r="J10" s="45" t="s">
        <v>419</v>
      </c>
    </row>
    <row r="11" ht="33.75" customHeight="1" spans="1:10">
      <c r="A11" s="45" t="s">
        <v>365</v>
      </c>
      <c r="B11" s="46" t="s">
        <v>412</v>
      </c>
      <c r="C11" s="46" t="s">
        <v>413</v>
      </c>
      <c r="D11" s="46" t="s">
        <v>421</v>
      </c>
      <c r="E11" s="45" t="s">
        <v>422</v>
      </c>
      <c r="F11" s="46" t="s">
        <v>423</v>
      </c>
      <c r="G11" s="45" t="s">
        <v>412</v>
      </c>
      <c r="H11" s="46" t="s">
        <v>424</v>
      </c>
      <c r="I11" s="46" t="s">
        <v>418</v>
      </c>
      <c r="J11" s="45" t="s">
        <v>422</v>
      </c>
    </row>
    <row r="12" ht="33.75" customHeight="1" spans="1:10">
      <c r="A12" s="45" t="s">
        <v>365</v>
      </c>
      <c r="B12" s="46" t="s">
        <v>412</v>
      </c>
      <c r="C12" s="46" t="s">
        <v>413</v>
      </c>
      <c r="D12" s="46" t="s">
        <v>425</v>
      </c>
      <c r="E12" s="45" t="s">
        <v>426</v>
      </c>
      <c r="F12" s="46" t="s">
        <v>416</v>
      </c>
      <c r="G12" s="45" t="s">
        <v>412</v>
      </c>
      <c r="H12" s="46" t="s">
        <v>427</v>
      </c>
      <c r="I12" s="46" t="s">
        <v>418</v>
      </c>
      <c r="J12" s="45" t="s">
        <v>426</v>
      </c>
    </row>
    <row r="13" ht="33.75" customHeight="1" spans="1:10">
      <c r="A13" s="45" t="s">
        <v>365</v>
      </c>
      <c r="B13" s="46" t="s">
        <v>412</v>
      </c>
      <c r="C13" s="46" t="s">
        <v>428</v>
      </c>
      <c r="D13" s="46" t="s">
        <v>429</v>
      </c>
      <c r="E13" s="45" t="s">
        <v>430</v>
      </c>
      <c r="F13" s="46" t="s">
        <v>416</v>
      </c>
      <c r="G13" s="45" t="s">
        <v>412</v>
      </c>
      <c r="H13" s="46" t="s">
        <v>427</v>
      </c>
      <c r="I13" s="46" t="s">
        <v>418</v>
      </c>
      <c r="J13" s="45" t="s">
        <v>430</v>
      </c>
    </row>
    <row r="14" ht="33.75" customHeight="1" spans="1:10">
      <c r="A14" s="45" t="s">
        <v>365</v>
      </c>
      <c r="B14" s="46" t="s">
        <v>412</v>
      </c>
      <c r="C14" s="46" t="s">
        <v>428</v>
      </c>
      <c r="D14" s="46" t="s">
        <v>429</v>
      </c>
      <c r="E14" s="45" t="s">
        <v>431</v>
      </c>
      <c r="F14" s="46" t="s">
        <v>416</v>
      </c>
      <c r="G14" s="45" t="s">
        <v>412</v>
      </c>
      <c r="H14" s="46" t="s">
        <v>432</v>
      </c>
      <c r="I14" s="46" t="s">
        <v>418</v>
      </c>
      <c r="J14" s="45" t="s">
        <v>431</v>
      </c>
    </row>
    <row r="15" ht="33.75" customHeight="1" spans="1:10">
      <c r="A15" s="45" t="s">
        <v>365</v>
      </c>
      <c r="B15" s="46" t="s">
        <v>412</v>
      </c>
      <c r="C15" s="46" t="s">
        <v>433</v>
      </c>
      <c r="D15" s="46" t="s">
        <v>434</v>
      </c>
      <c r="E15" s="45" t="s">
        <v>435</v>
      </c>
      <c r="F15" s="46" t="s">
        <v>416</v>
      </c>
      <c r="G15" s="45" t="s">
        <v>412</v>
      </c>
      <c r="H15" s="46" t="s">
        <v>427</v>
      </c>
      <c r="I15" s="46" t="s">
        <v>418</v>
      </c>
      <c r="J15" s="45" t="s">
        <v>435</v>
      </c>
    </row>
    <row r="16" ht="33.75" customHeight="1" spans="1:10">
      <c r="A16" s="45" t="s">
        <v>353</v>
      </c>
      <c r="B16" s="46" t="s">
        <v>436</v>
      </c>
      <c r="C16" s="46" t="s">
        <v>413</v>
      </c>
      <c r="D16" s="46" t="s">
        <v>414</v>
      </c>
      <c r="E16" s="45" t="s">
        <v>437</v>
      </c>
      <c r="F16" s="46" t="s">
        <v>416</v>
      </c>
      <c r="G16" s="45" t="s">
        <v>438</v>
      </c>
      <c r="H16" s="46" t="s">
        <v>439</v>
      </c>
      <c r="I16" s="46" t="s">
        <v>418</v>
      </c>
      <c r="J16" s="45" t="s">
        <v>437</v>
      </c>
    </row>
    <row r="17" ht="33.75" customHeight="1" spans="1:10">
      <c r="A17" s="45" t="s">
        <v>353</v>
      </c>
      <c r="B17" s="46" t="s">
        <v>436</v>
      </c>
      <c r="C17" s="46" t="s">
        <v>413</v>
      </c>
      <c r="D17" s="46" t="s">
        <v>414</v>
      </c>
      <c r="E17" s="45" t="s">
        <v>440</v>
      </c>
      <c r="F17" s="46" t="s">
        <v>441</v>
      </c>
      <c r="G17" s="45" t="s">
        <v>49</v>
      </c>
      <c r="H17" s="46" t="s">
        <v>442</v>
      </c>
      <c r="I17" s="46" t="s">
        <v>418</v>
      </c>
      <c r="J17" s="45" t="s">
        <v>440</v>
      </c>
    </row>
    <row r="18" ht="33.75" customHeight="1" spans="1:10">
      <c r="A18" s="45" t="s">
        <v>353</v>
      </c>
      <c r="B18" s="46" t="s">
        <v>436</v>
      </c>
      <c r="C18" s="46" t="s">
        <v>413</v>
      </c>
      <c r="D18" s="46" t="s">
        <v>414</v>
      </c>
      <c r="E18" s="45" t="s">
        <v>443</v>
      </c>
      <c r="F18" s="46" t="s">
        <v>441</v>
      </c>
      <c r="G18" s="45" t="s">
        <v>438</v>
      </c>
      <c r="H18" s="46" t="s">
        <v>427</v>
      </c>
      <c r="I18" s="46" t="s">
        <v>418</v>
      </c>
      <c r="J18" s="45" t="s">
        <v>443</v>
      </c>
    </row>
    <row r="19" ht="33.75" customHeight="1" spans="1:10">
      <c r="A19" s="45" t="s">
        <v>353</v>
      </c>
      <c r="B19" s="46" t="s">
        <v>436</v>
      </c>
      <c r="C19" s="46" t="s">
        <v>413</v>
      </c>
      <c r="D19" s="46" t="s">
        <v>414</v>
      </c>
      <c r="E19" s="45" t="s">
        <v>444</v>
      </c>
      <c r="F19" s="46" t="s">
        <v>416</v>
      </c>
      <c r="G19" s="45" t="s">
        <v>438</v>
      </c>
      <c r="H19" s="46" t="s">
        <v>427</v>
      </c>
      <c r="I19" s="46" t="s">
        <v>418</v>
      </c>
      <c r="J19" s="45" t="s">
        <v>444</v>
      </c>
    </row>
    <row r="20" ht="33.75" customHeight="1" spans="1:10">
      <c r="A20" s="45" t="s">
        <v>353</v>
      </c>
      <c r="B20" s="46" t="s">
        <v>436</v>
      </c>
      <c r="C20" s="46" t="s">
        <v>413</v>
      </c>
      <c r="D20" s="46" t="s">
        <v>414</v>
      </c>
      <c r="E20" s="45" t="s">
        <v>445</v>
      </c>
      <c r="F20" s="46" t="s">
        <v>416</v>
      </c>
      <c r="G20" s="45" t="s">
        <v>438</v>
      </c>
      <c r="H20" s="46" t="s">
        <v>446</v>
      </c>
      <c r="I20" s="46" t="s">
        <v>418</v>
      </c>
      <c r="J20" s="45" t="s">
        <v>445</v>
      </c>
    </row>
    <row r="21" ht="33.75" customHeight="1" spans="1:10">
      <c r="A21" s="45" t="s">
        <v>353</v>
      </c>
      <c r="B21" s="46" t="s">
        <v>436</v>
      </c>
      <c r="C21" s="46" t="s">
        <v>413</v>
      </c>
      <c r="D21" s="46" t="s">
        <v>414</v>
      </c>
      <c r="E21" s="45" t="s">
        <v>447</v>
      </c>
      <c r="F21" s="46" t="s">
        <v>416</v>
      </c>
      <c r="G21" s="45" t="s">
        <v>438</v>
      </c>
      <c r="H21" s="46" t="s">
        <v>427</v>
      </c>
      <c r="I21" s="46" t="s">
        <v>418</v>
      </c>
      <c r="J21" s="45" t="s">
        <v>447</v>
      </c>
    </row>
    <row r="22" ht="33.75" customHeight="1" spans="1:10">
      <c r="A22" s="45" t="s">
        <v>353</v>
      </c>
      <c r="B22" s="46" t="s">
        <v>436</v>
      </c>
      <c r="C22" s="46" t="s">
        <v>413</v>
      </c>
      <c r="D22" s="46" t="s">
        <v>421</v>
      </c>
      <c r="E22" s="45" t="s">
        <v>448</v>
      </c>
      <c r="F22" s="46" t="s">
        <v>416</v>
      </c>
      <c r="G22" s="45" t="s">
        <v>438</v>
      </c>
      <c r="H22" s="46" t="s">
        <v>427</v>
      </c>
      <c r="I22" s="46" t="s">
        <v>418</v>
      </c>
      <c r="J22" s="45" t="s">
        <v>448</v>
      </c>
    </row>
    <row r="23" ht="33.75" customHeight="1" spans="1:10">
      <c r="A23" s="45" t="s">
        <v>353</v>
      </c>
      <c r="B23" s="46" t="s">
        <v>436</v>
      </c>
      <c r="C23" s="46" t="s">
        <v>413</v>
      </c>
      <c r="D23" s="46" t="s">
        <v>421</v>
      </c>
      <c r="E23" s="45" t="s">
        <v>449</v>
      </c>
      <c r="F23" s="46" t="s">
        <v>416</v>
      </c>
      <c r="G23" s="45" t="s">
        <v>438</v>
      </c>
      <c r="H23" s="46" t="s">
        <v>427</v>
      </c>
      <c r="I23" s="46" t="s">
        <v>418</v>
      </c>
      <c r="J23" s="45" t="s">
        <v>449</v>
      </c>
    </row>
    <row r="24" ht="33.75" customHeight="1" spans="1:10">
      <c r="A24" s="45" t="s">
        <v>353</v>
      </c>
      <c r="B24" s="46" t="s">
        <v>436</v>
      </c>
      <c r="C24" s="46" t="s">
        <v>413</v>
      </c>
      <c r="D24" s="46" t="s">
        <v>421</v>
      </c>
      <c r="E24" s="45" t="s">
        <v>450</v>
      </c>
      <c r="F24" s="46" t="s">
        <v>416</v>
      </c>
      <c r="G24" s="45" t="s">
        <v>451</v>
      </c>
      <c r="H24" s="46" t="s">
        <v>427</v>
      </c>
      <c r="I24" s="46" t="s">
        <v>418</v>
      </c>
      <c r="J24" s="45" t="s">
        <v>450</v>
      </c>
    </row>
    <row r="25" ht="33.75" customHeight="1" spans="1:10">
      <c r="A25" s="45" t="s">
        <v>353</v>
      </c>
      <c r="B25" s="46" t="s">
        <v>436</v>
      </c>
      <c r="C25" s="46" t="s">
        <v>413</v>
      </c>
      <c r="D25" s="46" t="s">
        <v>425</v>
      </c>
      <c r="E25" s="45" t="s">
        <v>452</v>
      </c>
      <c r="F25" s="46" t="s">
        <v>441</v>
      </c>
      <c r="G25" s="45" t="s">
        <v>453</v>
      </c>
      <c r="H25" s="46"/>
      <c r="I25" s="46" t="s">
        <v>454</v>
      </c>
      <c r="J25" s="45" t="s">
        <v>452</v>
      </c>
    </row>
    <row r="26" ht="33.75" customHeight="1" spans="1:10">
      <c r="A26" s="45" t="s">
        <v>353</v>
      </c>
      <c r="B26" s="46" t="s">
        <v>436</v>
      </c>
      <c r="C26" s="46" t="s">
        <v>413</v>
      </c>
      <c r="D26" s="46" t="s">
        <v>425</v>
      </c>
      <c r="E26" s="45" t="s">
        <v>455</v>
      </c>
      <c r="F26" s="46" t="s">
        <v>423</v>
      </c>
      <c r="G26" s="45" t="s">
        <v>46</v>
      </c>
      <c r="H26" s="46" t="s">
        <v>424</v>
      </c>
      <c r="I26" s="46" t="s">
        <v>418</v>
      </c>
      <c r="J26" s="45" t="s">
        <v>455</v>
      </c>
    </row>
    <row r="27" ht="33.75" customHeight="1" spans="1:10">
      <c r="A27" s="45" t="s">
        <v>353</v>
      </c>
      <c r="B27" s="46" t="s">
        <v>436</v>
      </c>
      <c r="C27" s="46" t="s">
        <v>413</v>
      </c>
      <c r="D27" s="46" t="s">
        <v>456</v>
      </c>
      <c r="E27" s="45" t="s">
        <v>457</v>
      </c>
      <c r="F27" s="46" t="s">
        <v>441</v>
      </c>
      <c r="G27" s="45" t="s">
        <v>46</v>
      </c>
      <c r="H27" s="46" t="s">
        <v>458</v>
      </c>
      <c r="I27" s="46" t="s">
        <v>418</v>
      </c>
      <c r="J27" s="45" t="s">
        <v>457</v>
      </c>
    </row>
    <row r="28" ht="33.75" customHeight="1" spans="1:10">
      <c r="A28" s="45" t="s">
        <v>353</v>
      </c>
      <c r="B28" s="46" t="s">
        <v>436</v>
      </c>
      <c r="C28" s="46" t="s">
        <v>428</v>
      </c>
      <c r="D28" s="46" t="s">
        <v>429</v>
      </c>
      <c r="E28" s="45" t="s">
        <v>459</v>
      </c>
      <c r="F28" s="46" t="s">
        <v>416</v>
      </c>
      <c r="G28" s="45" t="s">
        <v>438</v>
      </c>
      <c r="H28" s="46" t="s">
        <v>427</v>
      </c>
      <c r="I28" s="46" t="s">
        <v>418</v>
      </c>
      <c r="J28" s="45" t="s">
        <v>459</v>
      </c>
    </row>
    <row r="29" ht="33.75" customHeight="1" spans="1:10">
      <c r="A29" s="45" t="s">
        <v>353</v>
      </c>
      <c r="B29" s="46" t="s">
        <v>436</v>
      </c>
      <c r="C29" s="46" t="s">
        <v>428</v>
      </c>
      <c r="D29" s="46" t="s">
        <v>429</v>
      </c>
      <c r="E29" s="45" t="s">
        <v>460</v>
      </c>
      <c r="F29" s="46" t="s">
        <v>416</v>
      </c>
      <c r="G29" s="45" t="s">
        <v>438</v>
      </c>
      <c r="H29" s="46" t="s">
        <v>427</v>
      </c>
      <c r="I29" s="46" t="s">
        <v>418</v>
      </c>
      <c r="J29" s="45" t="s">
        <v>460</v>
      </c>
    </row>
    <row r="30" ht="33.75" customHeight="1" spans="1:10">
      <c r="A30" s="45" t="s">
        <v>353</v>
      </c>
      <c r="B30" s="46" t="s">
        <v>436</v>
      </c>
      <c r="C30" s="46" t="s">
        <v>433</v>
      </c>
      <c r="D30" s="46" t="s">
        <v>434</v>
      </c>
      <c r="E30" s="45" t="s">
        <v>461</v>
      </c>
      <c r="F30" s="46" t="s">
        <v>416</v>
      </c>
      <c r="G30" s="45" t="s">
        <v>462</v>
      </c>
      <c r="H30" s="46" t="s">
        <v>427</v>
      </c>
      <c r="I30" s="46" t="s">
        <v>418</v>
      </c>
      <c r="J30" s="45" t="s">
        <v>461</v>
      </c>
    </row>
    <row r="31" ht="33.75" customHeight="1" spans="1:10">
      <c r="A31" s="45" t="s">
        <v>345</v>
      </c>
      <c r="B31" s="46" t="s">
        <v>463</v>
      </c>
      <c r="C31" s="46" t="s">
        <v>413</v>
      </c>
      <c r="D31" s="46" t="s">
        <v>414</v>
      </c>
      <c r="E31" s="45" t="s">
        <v>464</v>
      </c>
      <c r="F31" s="46" t="s">
        <v>465</v>
      </c>
      <c r="G31" s="45" t="s">
        <v>53</v>
      </c>
      <c r="H31" s="46" t="s">
        <v>466</v>
      </c>
      <c r="I31" s="46" t="s">
        <v>418</v>
      </c>
      <c r="J31" s="45" t="s">
        <v>464</v>
      </c>
    </row>
    <row r="32" ht="33.75" customHeight="1" spans="1:10">
      <c r="A32" s="45" t="s">
        <v>345</v>
      </c>
      <c r="B32" s="46" t="s">
        <v>463</v>
      </c>
      <c r="C32" s="46" t="s">
        <v>413</v>
      </c>
      <c r="D32" s="46" t="s">
        <v>414</v>
      </c>
      <c r="E32" s="45" t="s">
        <v>467</v>
      </c>
      <c r="F32" s="46" t="s">
        <v>465</v>
      </c>
      <c r="G32" s="45" t="s">
        <v>44</v>
      </c>
      <c r="H32" s="46" t="s">
        <v>442</v>
      </c>
      <c r="I32" s="46" t="s">
        <v>418</v>
      </c>
      <c r="J32" s="45" t="s">
        <v>467</v>
      </c>
    </row>
    <row r="33" ht="33.75" customHeight="1" spans="1:10">
      <c r="A33" s="45" t="s">
        <v>345</v>
      </c>
      <c r="B33" s="46" t="s">
        <v>463</v>
      </c>
      <c r="C33" s="46" t="s">
        <v>413</v>
      </c>
      <c r="D33" s="46" t="s">
        <v>421</v>
      </c>
      <c r="E33" s="45" t="s">
        <v>468</v>
      </c>
      <c r="F33" s="46" t="s">
        <v>465</v>
      </c>
      <c r="G33" s="45" t="s">
        <v>469</v>
      </c>
      <c r="H33" s="46" t="s">
        <v>427</v>
      </c>
      <c r="I33" s="46" t="s">
        <v>418</v>
      </c>
      <c r="J33" s="45" t="s">
        <v>468</v>
      </c>
    </row>
    <row r="34" ht="33.75" customHeight="1" spans="1:10">
      <c r="A34" s="45" t="s">
        <v>345</v>
      </c>
      <c r="B34" s="46" t="s">
        <v>463</v>
      </c>
      <c r="C34" s="46" t="s">
        <v>428</v>
      </c>
      <c r="D34" s="46" t="s">
        <v>470</v>
      </c>
      <c r="E34" s="45" t="s">
        <v>471</v>
      </c>
      <c r="F34" s="46" t="s">
        <v>465</v>
      </c>
      <c r="G34" s="45" t="s">
        <v>472</v>
      </c>
      <c r="H34" s="46" t="s">
        <v>473</v>
      </c>
      <c r="I34" s="46" t="s">
        <v>418</v>
      </c>
      <c r="J34" s="45" t="s">
        <v>471</v>
      </c>
    </row>
    <row r="35" ht="33.75" customHeight="1" spans="1:10">
      <c r="A35" s="45" t="s">
        <v>345</v>
      </c>
      <c r="B35" s="46" t="s">
        <v>463</v>
      </c>
      <c r="C35" s="46" t="s">
        <v>433</v>
      </c>
      <c r="D35" s="46" t="s">
        <v>434</v>
      </c>
      <c r="E35" s="45" t="s">
        <v>474</v>
      </c>
      <c r="F35" s="46" t="s">
        <v>416</v>
      </c>
      <c r="G35" s="45" t="s">
        <v>475</v>
      </c>
      <c r="H35" s="46" t="s">
        <v>427</v>
      </c>
      <c r="I35" s="46" t="s">
        <v>418</v>
      </c>
      <c r="J35" s="45" t="s">
        <v>474</v>
      </c>
    </row>
    <row r="36" ht="33.75" customHeight="1" spans="1:10">
      <c r="A36" s="45" t="s">
        <v>361</v>
      </c>
      <c r="B36" s="46" t="s">
        <v>412</v>
      </c>
      <c r="C36" s="46" t="s">
        <v>413</v>
      </c>
      <c r="D36" s="46" t="s">
        <v>421</v>
      </c>
      <c r="E36" s="45" t="s">
        <v>476</v>
      </c>
      <c r="F36" s="46" t="s">
        <v>441</v>
      </c>
      <c r="G36" s="45" t="s">
        <v>412</v>
      </c>
      <c r="H36" s="46" t="s">
        <v>427</v>
      </c>
      <c r="I36" s="46" t="s">
        <v>418</v>
      </c>
      <c r="J36" s="45" t="s">
        <v>476</v>
      </c>
    </row>
    <row r="37" ht="33.75" customHeight="1" spans="1:10">
      <c r="A37" s="45" t="s">
        <v>361</v>
      </c>
      <c r="B37" s="46" t="s">
        <v>412</v>
      </c>
      <c r="C37" s="46" t="s">
        <v>428</v>
      </c>
      <c r="D37" s="46" t="s">
        <v>429</v>
      </c>
      <c r="E37" s="45" t="s">
        <v>477</v>
      </c>
      <c r="F37" s="46" t="s">
        <v>416</v>
      </c>
      <c r="G37" s="45" t="s">
        <v>412</v>
      </c>
      <c r="H37" s="46" t="s">
        <v>478</v>
      </c>
      <c r="I37" s="46" t="s">
        <v>418</v>
      </c>
      <c r="J37" s="45" t="s">
        <v>477</v>
      </c>
    </row>
    <row r="38" ht="33.75" customHeight="1" spans="1:10">
      <c r="A38" s="45" t="s">
        <v>361</v>
      </c>
      <c r="B38" s="46" t="s">
        <v>412</v>
      </c>
      <c r="C38" s="46" t="s">
        <v>428</v>
      </c>
      <c r="D38" s="46" t="s">
        <v>429</v>
      </c>
      <c r="E38" s="45" t="s">
        <v>479</v>
      </c>
      <c r="F38" s="46" t="s">
        <v>416</v>
      </c>
      <c r="G38" s="45" t="s">
        <v>412</v>
      </c>
      <c r="H38" s="46" t="s">
        <v>480</v>
      </c>
      <c r="I38" s="46" t="s">
        <v>418</v>
      </c>
      <c r="J38" s="45" t="s">
        <v>479</v>
      </c>
    </row>
    <row r="39" ht="33.75" customHeight="1" spans="1:10">
      <c r="A39" s="45" t="s">
        <v>361</v>
      </c>
      <c r="B39" s="46" t="s">
        <v>412</v>
      </c>
      <c r="C39" s="46" t="s">
        <v>428</v>
      </c>
      <c r="D39" s="46" t="s">
        <v>429</v>
      </c>
      <c r="E39" s="45" t="s">
        <v>481</v>
      </c>
      <c r="F39" s="46" t="s">
        <v>416</v>
      </c>
      <c r="G39" s="45" t="s">
        <v>412</v>
      </c>
      <c r="H39" s="46" t="s">
        <v>480</v>
      </c>
      <c r="I39" s="46" t="s">
        <v>418</v>
      </c>
      <c r="J39" s="45" t="s">
        <v>481</v>
      </c>
    </row>
    <row r="40" ht="33.75" customHeight="1" spans="1:10">
      <c r="A40" s="45" t="s">
        <v>361</v>
      </c>
      <c r="B40" s="46" t="s">
        <v>412</v>
      </c>
      <c r="C40" s="46" t="s">
        <v>428</v>
      </c>
      <c r="D40" s="46" t="s">
        <v>482</v>
      </c>
      <c r="E40" s="45" t="s">
        <v>483</v>
      </c>
      <c r="F40" s="46" t="s">
        <v>416</v>
      </c>
      <c r="G40" s="45" t="s">
        <v>412</v>
      </c>
      <c r="H40" s="46" t="s">
        <v>484</v>
      </c>
      <c r="I40" s="46" t="s">
        <v>418</v>
      </c>
      <c r="J40" s="45" t="s">
        <v>483</v>
      </c>
    </row>
    <row r="41" ht="33.75" customHeight="1" spans="1:10">
      <c r="A41" s="45" t="s">
        <v>361</v>
      </c>
      <c r="B41" s="46" t="s">
        <v>412</v>
      </c>
      <c r="C41" s="46" t="s">
        <v>433</v>
      </c>
      <c r="D41" s="46" t="s">
        <v>434</v>
      </c>
      <c r="E41" s="45" t="s">
        <v>485</v>
      </c>
      <c r="F41" s="46" t="s">
        <v>416</v>
      </c>
      <c r="G41" s="45" t="s">
        <v>412</v>
      </c>
      <c r="H41" s="46" t="s">
        <v>427</v>
      </c>
      <c r="I41" s="46" t="s">
        <v>418</v>
      </c>
      <c r="J41" s="45" t="s">
        <v>485</v>
      </c>
    </row>
    <row r="42" ht="33.75" customHeight="1" spans="1:10">
      <c r="A42" s="45" t="s">
        <v>359</v>
      </c>
      <c r="B42" s="46" t="s">
        <v>486</v>
      </c>
      <c r="C42" s="46" t="s">
        <v>413</v>
      </c>
      <c r="D42" s="46" t="s">
        <v>414</v>
      </c>
      <c r="E42" s="45" t="s">
        <v>487</v>
      </c>
      <c r="F42" s="46" t="s">
        <v>416</v>
      </c>
      <c r="G42" s="45" t="s">
        <v>50</v>
      </c>
      <c r="H42" s="46" t="s">
        <v>488</v>
      </c>
      <c r="I42" s="46" t="s">
        <v>418</v>
      </c>
      <c r="J42" s="45" t="s">
        <v>487</v>
      </c>
    </row>
    <row r="43" ht="33.75" customHeight="1" spans="1:10">
      <c r="A43" s="45" t="s">
        <v>359</v>
      </c>
      <c r="B43" s="46" t="s">
        <v>489</v>
      </c>
      <c r="C43" s="46" t="s">
        <v>413</v>
      </c>
      <c r="D43" s="46" t="s">
        <v>414</v>
      </c>
      <c r="E43" s="45" t="s">
        <v>490</v>
      </c>
      <c r="F43" s="46" t="s">
        <v>416</v>
      </c>
      <c r="G43" s="45" t="s">
        <v>491</v>
      </c>
      <c r="H43" s="46" t="s">
        <v>432</v>
      </c>
      <c r="I43" s="46" t="s">
        <v>418</v>
      </c>
      <c r="J43" s="45" t="s">
        <v>490</v>
      </c>
    </row>
    <row r="44" ht="33.75" customHeight="1" spans="1:10">
      <c r="A44" s="45" t="s">
        <v>359</v>
      </c>
      <c r="B44" s="46" t="s">
        <v>489</v>
      </c>
      <c r="C44" s="46" t="s">
        <v>413</v>
      </c>
      <c r="D44" s="46" t="s">
        <v>421</v>
      </c>
      <c r="E44" s="45" t="s">
        <v>492</v>
      </c>
      <c r="F44" s="46" t="s">
        <v>416</v>
      </c>
      <c r="G44" s="45" t="s">
        <v>438</v>
      </c>
      <c r="H44" s="46" t="s">
        <v>427</v>
      </c>
      <c r="I44" s="46" t="s">
        <v>418</v>
      </c>
      <c r="J44" s="45" t="s">
        <v>492</v>
      </c>
    </row>
    <row r="45" ht="33.75" customHeight="1" spans="1:10">
      <c r="A45" s="45" t="s">
        <v>359</v>
      </c>
      <c r="B45" s="46" t="s">
        <v>489</v>
      </c>
      <c r="C45" s="46" t="s">
        <v>413</v>
      </c>
      <c r="D45" s="46" t="s">
        <v>421</v>
      </c>
      <c r="E45" s="45" t="s">
        <v>493</v>
      </c>
      <c r="F45" s="46" t="s">
        <v>416</v>
      </c>
      <c r="G45" s="45" t="s">
        <v>438</v>
      </c>
      <c r="H45" s="46" t="s">
        <v>427</v>
      </c>
      <c r="I45" s="46" t="s">
        <v>418</v>
      </c>
      <c r="J45" s="45" t="s">
        <v>493</v>
      </c>
    </row>
    <row r="46" ht="33.75" customHeight="1" spans="1:10">
      <c r="A46" s="45" t="s">
        <v>359</v>
      </c>
      <c r="B46" s="46" t="s">
        <v>489</v>
      </c>
      <c r="C46" s="46" t="s">
        <v>413</v>
      </c>
      <c r="D46" s="46" t="s">
        <v>425</v>
      </c>
      <c r="E46" s="45" t="s">
        <v>494</v>
      </c>
      <c r="F46" s="46" t="s">
        <v>416</v>
      </c>
      <c r="G46" s="45" t="s">
        <v>438</v>
      </c>
      <c r="H46" s="46" t="s">
        <v>427</v>
      </c>
      <c r="I46" s="46" t="s">
        <v>418</v>
      </c>
      <c r="J46" s="45" t="s">
        <v>494</v>
      </c>
    </row>
    <row r="47" ht="33.75" customHeight="1" spans="1:10">
      <c r="A47" s="45" t="s">
        <v>359</v>
      </c>
      <c r="B47" s="46" t="s">
        <v>489</v>
      </c>
      <c r="C47" s="46" t="s">
        <v>428</v>
      </c>
      <c r="D47" s="46" t="s">
        <v>470</v>
      </c>
      <c r="E47" s="45" t="s">
        <v>495</v>
      </c>
      <c r="F47" s="46" t="s">
        <v>423</v>
      </c>
      <c r="G47" s="45" t="s">
        <v>496</v>
      </c>
      <c r="H47" s="46" t="s">
        <v>497</v>
      </c>
      <c r="I47" s="46" t="s">
        <v>418</v>
      </c>
      <c r="J47" s="45" t="s">
        <v>495</v>
      </c>
    </row>
    <row r="48" ht="33.75" customHeight="1" spans="1:10">
      <c r="A48" s="45" t="s">
        <v>359</v>
      </c>
      <c r="B48" s="46" t="s">
        <v>489</v>
      </c>
      <c r="C48" s="46" t="s">
        <v>428</v>
      </c>
      <c r="D48" s="46" t="s">
        <v>429</v>
      </c>
      <c r="E48" s="45" t="s">
        <v>498</v>
      </c>
      <c r="F48" s="46" t="s">
        <v>416</v>
      </c>
      <c r="G48" s="45" t="s">
        <v>462</v>
      </c>
      <c r="H48" s="46" t="s">
        <v>427</v>
      </c>
      <c r="I48" s="46" t="s">
        <v>418</v>
      </c>
      <c r="J48" s="45" t="s">
        <v>498</v>
      </c>
    </row>
    <row r="49" ht="33.75" customHeight="1" spans="1:10">
      <c r="A49" s="45" t="s">
        <v>359</v>
      </c>
      <c r="B49" s="46" t="s">
        <v>489</v>
      </c>
      <c r="C49" s="46" t="s">
        <v>433</v>
      </c>
      <c r="D49" s="46" t="s">
        <v>434</v>
      </c>
      <c r="E49" s="45" t="s">
        <v>499</v>
      </c>
      <c r="F49" s="46" t="s">
        <v>416</v>
      </c>
      <c r="G49" s="45" t="s">
        <v>462</v>
      </c>
      <c r="H49" s="46" t="s">
        <v>427</v>
      </c>
      <c r="I49" s="46" t="s">
        <v>418</v>
      </c>
      <c r="J49" s="45" t="s">
        <v>499</v>
      </c>
    </row>
    <row r="50" ht="33.75" customHeight="1" spans="1:10">
      <c r="A50" s="45" t="s">
        <v>363</v>
      </c>
      <c r="B50" s="46" t="s">
        <v>412</v>
      </c>
      <c r="C50" s="46" t="s">
        <v>413</v>
      </c>
      <c r="D50" s="46" t="s">
        <v>421</v>
      </c>
      <c r="E50" s="45" t="s">
        <v>476</v>
      </c>
      <c r="F50" s="46" t="s">
        <v>441</v>
      </c>
      <c r="G50" s="45" t="s">
        <v>412</v>
      </c>
      <c r="H50" s="46" t="s">
        <v>427</v>
      </c>
      <c r="I50" s="46" t="s">
        <v>418</v>
      </c>
      <c r="J50" s="45" t="s">
        <v>476</v>
      </c>
    </row>
    <row r="51" ht="33.75" customHeight="1" spans="1:10">
      <c r="A51" s="45" t="s">
        <v>363</v>
      </c>
      <c r="B51" s="46" t="s">
        <v>412</v>
      </c>
      <c r="C51" s="46" t="s">
        <v>413</v>
      </c>
      <c r="D51" s="46" t="s">
        <v>421</v>
      </c>
      <c r="E51" s="45" t="s">
        <v>500</v>
      </c>
      <c r="F51" s="46" t="s">
        <v>441</v>
      </c>
      <c r="G51" s="45" t="s">
        <v>412</v>
      </c>
      <c r="H51" s="46" t="s">
        <v>427</v>
      </c>
      <c r="I51" s="46" t="s">
        <v>418</v>
      </c>
      <c r="J51" s="45" t="s">
        <v>500</v>
      </c>
    </row>
    <row r="52" ht="33.75" customHeight="1" spans="1:10">
      <c r="A52" s="45" t="s">
        <v>363</v>
      </c>
      <c r="B52" s="46" t="s">
        <v>412</v>
      </c>
      <c r="C52" s="46" t="s">
        <v>413</v>
      </c>
      <c r="D52" s="46" t="s">
        <v>421</v>
      </c>
      <c r="E52" s="45" t="s">
        <v>501</v>
      </c>
      <c r="F52" s="46" t="s">
        <v>423</v>
      </c>
      <c r="G52" s="45" t="s">
        <v>412</v>
      </c>
      <c r="H52" s="46" t="s">
        <v>427</v>
      </c>
      <c r="I52" s="46" t="s">
        <v>418</v>
      </c>
      <c r="J52" s="45" t="s">
        <v>501</v>
      </c>
    </row>
    <row r="53" ht="33.75" customHeight="1" spans="1:10">
      <c r="A53" s="45" t="s">
        <v>363</v>
      </c>
      <c r="B53" s="46" t="s">
        <v>412</v>
      </c>
      <c r="C53" s="46" t="s">
        <v>428</v>
      </c>
      <c r="D53" s="46" t="s">
        <v>429</v>
      </c>
      <c r="E53" s="45" t="s">
        <v>477</v>
      </c>
      <c r="F53" s="46" t="s">
        <v>416</v>
      </c>
      <c r="G53" s="45" t="s">
        <v>412</v>
      </c>
      <c r="H53" s="46" t="s">
        <v>478</v>
      </c>
      <c r="I53" s="46" t="s">
        <v>418</v>
      </c>
      <c r="J53" s="45" t="s">
        <v>477</v>
      </c>
    </row>
    <row r="54" ht="33.75" customHeight="1" spans="1:10">
      <c r="A54" s="45" t="s">
        <v>363</v>
      </c>
      <c r="B54" s="46" t="s">
        <v>412</v>
      </c>
      <c r="C54" s="46" t="s">
        <v>428</v>
      </c>
      <c r="D54" s="46" t="s">
        <v>429</v>
      </c>
      <c r="E54" s="45" t="s">
        <v>479</v>
      </c>
      <c r="F54" s="46" t="s">
        <v>416</v>
      </c>
      <c r="G54" s="45" t="s">
        <v>412</v>
      </c>
      <c r="H54" s="46" t="s">
        <v>480</v>
      </c>
      <c r="I54" s="46" t="s">
        <v>418</v>
      </c>
      <c r="J54" s="45" t="s">
        <v>479</v>
      </c>
    </row>
    <row r="55" ht="33.75" customHeight="1" spans="1:10">
      <c r="A55" s="45" t="s">
        <v>363</v>
      </c>
      <c r="B55" s="46" t="s">
        <v>412</v>
      </c>
      <c r="C55" s="46" t="s">
        <v>428</v>
      </c>
      <c r="D55" s="46" t="s">
        <v>429</v>
      </c>
      <c r="E55" s="45" t="s">
        <v>481</v>
      </c>
      <c r="F55" s="46" t="s">
        <v>416</v>
      </c>
      <c r="G55" s="45" t="s">
        <v>412</v>
      </c>
      <c r="H55" s="46" t="s">
        <v>480</v>
      </c>
      <c r="I55" s="46" t="s">
        <v>418</v>
      </c>
      <c r="J55" s="45" t="s">
        <v>481</v>
      </c>
    </row>
    <row r="56" ht="33.75" customHeight="1" spans="1:10">
      <c r="A56" s="45" t="s">
        <v>363</v>
      </c>
      <c r="B56" s="46" t="s">
        <v>412</v>
      </c>
      <c r="C56" s="46" t="s">
        <v>428</v>
      </c>
      <c r="D56" s="46" t="s">
        <v>482</v>
      </c>
      <c r="E56" s="45" t="s">
        <v>483</v>
      </c>
      <c r="F56" s="46" t="s">
        <v>416</v>
      </c>
      <c r="G56" s="45" t="s">
        <v>412</v>
      </c>
      <c r="H56" s="46" t="s">
        <v>484</v>
      </c>
      <c r="I56" s="46" t="s">
        <v>418</v>
      </c>
      <c r="J56" s="45" t="s">
        <v>483</v>
      </c>
    </row>
    <row r="57" ht="33.75" customHeight="1" spans="1:10">
      <c r="A57" s="45" t="s">
        <v>363</v>
      </c>
      <c r="B57" s="46" t="s">
        <v>412</v>
      </c>
      <c r="C57" s="46" t="s">
        <v>433</v>
      </c>
      <c r="D57" s="46" t="s">
        <v>434</v>
      </c>
      <c r="E57" s="45" t="s">
        <v>485</v>
      </c>
      <c r="F57" s="46" t="s">
        <v>416</v>
      </c>
      <c r="G57" s="45" t="s">
        <v>412</v>
      </c>
      <c r="H57" s="46" t="s">
        <v>427</v>
      </c>
      <c r="I57" s="46" t="s">
        <v>418</v>
      </c>
      <c r="J57" s="45" t="s">
        <v>485</v>
      </c>
    </row>
    <row r="58" ht="33.75" customHeight="1" spans="1:10">
      <c r="A58" s="45" t="s">
        <v>349</v>
      </c>
      <c r="B58" s="46" t="s">
        <v>502</v>
      </c>
      <c r="C58" s="46" t="s">
        <v>413</v>
      </c>
      <c r="D58" s="46" t="s">
        <v>414</v>
      </c>
      <c r="E58" s="45" t="s">
        <v>503</v>
      </c>
      <c r="F58" s="46" t="s">
        <v>441</v>
      </c>
      <c r="G58" s="45" t="s">
        <v>45</v>
      </c>
      <c r="H58" s="46" t="s">
        <v>504</v>
      </c>
      <c r="I58" s="46" t="s">
        <v>418</v>
      </c>
      <c r="J58" s="45" t="s">
        <v>503</v>
      </c>
    </row>
    <row r="59" ht="33.75" customHeight="1" spans="1:10">
      <c r="A59" s="45" t="s">
        <v>349</v>
      </c>
      <c r="B59" s="46" t="s">
        <v>502</v>
      </c>
      <c r="C59" s="46" t="s">
        <v>413</v>
      </c>
      <c r="D59" s="46" t="s">
        <v>421</v>
      </c>
      <c r="E59" s="45" t="s">
        <v>505</v>
      </c>
      <c r="F59" s="46" t="s">
        <v>441</v>
      </c>
      <c r="G59" s="45" t="s">
        <v>438</v>
      </c>
      <c r="H59" s="46" t="s">
        <v>427</v>
      </c>
      <c r="I59" s="46" t="s">
        <v>418</v>
      </c>
      <c r="J59" s="45" t="s">
        <v>505</v>
      </c>
    </row>
    <row r="60" ht="33.75" customHeight="1" spans="1:10">
      <c r="A60" s="45" t="s">
        <v>349</v>
      </c>
      <c r="B60" s="46" t="s">
        <v>502</v>
      </c>
      <c r="C60" s="46" t="s">
        <v>413</v>
      </c>
      <c r="D60" s="46" t="s">
        <v>421</v>
      </c>
      <c r="E60" s="45" t="s">
        <v>506</v>
      </c>
      <c r="F60" s="46" t="s">
        <v>441</v>
      </c>
      <c r="G60" s="45" t="s">
        <v>438</v>
      </c>
      <c r="H60" s="46" t="s">
        <v>427</v>
      </c>
      <c r="I60" s="46" t="s">
        <v>418</v>
      </c>
      <c r="J60" s="45" t="s">
        <v>506</v>
      </c>
    </row>
    <row r="61" ht="33.75" customHeight="1" spans="1:10">
      <c r="A61" s="45" t="s">
        <v>349</v>
      </c>
      <c r="B61" s="46" t="s">
        <v>502</v>
      </c>
      <c r="C61" s="46" t="s">
        <v>413</v>
      </c>
      <c r="D61" s="46" t="s">
        <v>425</v>
      </c>
      <c r="E61" s="45" t="s">
        <v>507</v>
      </c>
      <c r="F61" s="46" t="s">
        <v>441</v>
      </c>
      <c r="G61" s="45" t="s">
        <v>438</v>
      </c>
      <c r="H61" s="46" t="s">
        <v>427</v>
      </c>
      <c r="I61" s="46" t="s">
        <v>418</v>
      </c>
      <c r="J61" s="45" t="s">
        <v>507</v>
      </c>
    </row>
    <row r="62" ht="33.75" customHeight="1" spans="1:10">
      <c r="A62" s="45" t="s">
        <v>349</v>
      </c>
      <c r="B62" s="46" t="s">
        <v>502</v>
      </c>
      <c r="C62" s="46" t="s">
        <v>428</v>
      </c>
      <c r="D62" s="46" t="s">
        <v>429</v>
      </c>
      <c r="E62" s="45" t="s">
        <v>508</v>
      </c>
      <c r="F62" s="46" t="s">
        <v>441</v>
      </c>
      <c r="G62" s="45" t="s">
        <v>509</v>
      </c>
      <c r="H62" s="46" t="s">
        <v>420</v>
      </c>
      <c r="I62" s="46" t="s">
        <v>454</v>
      </c>
      <c r="J62" s="45" t="s">
        <v>508</v>
      </c>
    </row>
    <row r="63" ht="33.75" customHeight="1" spans="1:10">
      <c r="A63" s="45" t="s">
        <v>349</v>
      </c>
      <c r="B63" s="46" t="s">
        <v>502</v>
      </c>
      <c r="C63" s="46" t="s">
        <v>433</v>
      </c>
      <c r="D63" s="46" t="s">
        <v>434</v>
      </c>
      <c r="E63" s="45" t="s">
        <v>510</v>
      </c>
      <c r="F63" s="46" t="s">
        <v>416</v>
      </c>
      <c r="G63" s="45" t="s">
        <v>462</v>
      </c>
      <c r="H63" s="46" t="s">
        <v>427</v>
      </c>
      <c r="I63" s="46" t="s">
        <v>418</v>
      </c>
      <c r="J63" s="45" t="s">
        <v>510</v>
      </c>
    </row>
    <row r="64" ht="33.75" customHeight="1" spans="1:10">
      <c r="A64" s="146" t="s">
        <v>69</v>
      </c>
      <c r="B64" s="28"/>
      <c r="C64" s="28"/>
      <c r="D64" s="28"/>
      <c r="E64" s="28"/>
      <c r="F64" s="28"/>
      <c r="G64" s="28"/>
      <c r="H64" s="28"/>
      <c r="I64" s="28"/>
      <c r="J64" s="28"/>
    </row>
    <row r="65" ht="33.75" customHeight="1" spans="1:10">
      <c r="A65" s="45" t="s">
        <v>367</v>
      </c>
      <c r="B65" s="46" t="s">
        <v>511</v>
      </c>
      <c r="C65" s="46" t="s">
        <v>413</v>
      </c>
      <c r="D65" s="46" t="s">
        <v>414</v>
      </c>
      <c r="E65" s="45" t="s">
        <v>512</v>
      </c>
      <c r="F65" s="46" t="s">
        <v>416</v>
      </c>
      <c r="G65" s="45" t="s">
        <v>513</v>
      </c>
      <c r="H65" s="46" t="s">
        <v>442</v>
      </c>
      <c r="I65" s="46" t="s">
        <v>418</v>
      </c>
      <c r="J65" s="45" t="s">
        <v>512</v>
      </c>
    </row>
    <row r="66" ht="33.75" customHeight="1" spans="1:10">
      <c r="A66" s="45" t="s">
        <v>367</v>
      </c>
      <c r="B66" s="46" t="s">
        <v>514</v>
      </c>
      <c r="C66" s="46" t="s">
        <v>413</v>
      </c>
      <c r="D66" s="46" t="s">
        <v>414</v>
      </c>
      <c r="E66" s="45" t="s">
        <v>512</v>
      </c>
      <c r="F66" s="46" t="s">
        <v>416</v>
      </c>
      <c r="G66" s="45" t="s">
        <v>158</v>
      </c>
      <c r="H66" s="46" t="s">
        <v>442</v>
      </c>
      <c r="I66" s="46" t="s">
        <v>418</v>
      </c>
      <c r="J66" s="45" t="s">
        <v>512</v>
      </c>
    </row>
    <row r="67" ht="33.75" customHeight="1" spans="1:10">
      <c r="A67" s="45" t="s">
        <v>367</v>
      </c>
      <c r="B67" s="46" t="s">
        <v>514</v>
      </c>
      <c r="C67" s="46" t="s">
        <v>413</v>
      </c>
      <c r="D67" s="46" t="s">
        <v>414</v>
      </c>
      <c r="E67" s="45" t="s">
        <v>515</v>
      </c>
      <c r="F67" s="46" t="s">
        <v>416</v>
      </c>
      <c r="G67" s="45" t="s">
        <v>516</v>
      </c>
      <c r="H67" s="46" t="s">
        <v>442</v>
      </c>
      <c r="I67" s="46" t="s">
        <v>418</v>
      </c>
      <c r="J67" s="45" t="s">
        <v>515</v>
      </c>
    </row>
    <row r="68" ht="33.75" customHeight="1" spans="1:10">
      <c r="A68" s="45" t="s">
        <v>367</v>
      </c>
      <c r="B68" s="46" t="s">
        <v>514</v>
      </c>
      <c r="C68" s="46" t="s">
        <v>413</v>
      </c>
      <c r="D68" s="46" t="s">
        <v>421</v>
      </c>
      <c r="E68" s="45" t="s">
        <v>515</v>
      </c>
      <c r="F68" s="46" t="s">
        <v>416</v>
      </c>
      <c r="G68" s="45" t="s">
        <v>438</v>
      </c>
      <c r="H68" s="46" t="s">
        <v>427</v>
      </c>
      <c r="I68" s="46" t="s">
        <v>418</v>
      </c>
      <c r="J68" s="45" t="s">
        <v>515</v>
      </c>
    </row>
    <row r="69" ht="33.75" customHeight="1" spans="1:10">
      <c r="A69" s="45" t="s">
        <v>367</v>
      </c>
      <c r="B69" s="46" t="s">
        <v>514</v>
      </c>
      <c r="C69" s="46" t="s">
        <v>428</v>
      </c>
      <c r="D69" s="46" t="s">
        <v>429</v>
      </c>
      <c r="E69" s="45" t="s">
        <v>515</v>
      </c>
      <c r="F69" s="46" t="s">
        <v>441</v>
      </c>
      <c r="G69" s="45" t="s">
        <v>517</v>
      </c>
      <c r="H69" s="46" t="s">
        <v>442</v>
      </c>
      <c r="I69" s="46" t="s">
        <v>454</v>
      </c>
      <c r="J69" s="45" t="s">
        <v>515</v>
      </c>
    </row>
    <row r="70" ht="33.75" customHeight="1" spans="1:10">
      <c r="A70" s="45" t="s">
        <v>367</v>
      </c>
      <c r="B70" s="46" t="s">
        <v>514</v>
      </c>
      <c r="C70" s="46" t="s">
        <v>433</v>
      </c>
      <c r="D70" s="46" t="s">
        <v>434</v>
      </c>
      <c r="E70" s="45" t="s">
        <v>518</v>
      </c>
      <c r="F70" s="46" t="s">
        <v>416</v>
      </c>
      <c r="G70" s="45" t="s">
        <v>519</v>
      </c>
      <c r="H70" s="46" t="s">
        <v>427</v>
      </c>
      <c r="I70" s="46" t="s">
        <v>418</v>
      </c>
      <c r="J70" s="45" t="s">
        <v>518</v>
      </c>
    </row>
    <row r="71" ht="33.75" customHeight="1" spans="1:10">
      <c r="A71" s="45" t="s">
        <v>370</v>
      </c>
      <c r="B71" s="46" t="s">
        <v>520</v>
      </c>
      <c r="C71" s="46" t="s">
        <v>413</v>
      </c>
      <c r="D71" s="46" t="s">
        <v>414</v>
      </c>
      <c r="E71" s="45" t="s">
        <v>521</v>
      </c>
      <c r="F71" s="46" t="s">
        <v>416</v>
      </c>
      <c r="G71" s="45" t="s">
        <v>438</v>
      </c>
      <c r="H71" s="46" t="s">
        <v>432</v>
      </c>
      <c r="I71" s="46" t="s">
        <v>418</v>
      </c>
      <c r="J71" s="45" t="s">
        <v>521</v>
      </c>
    </row>
    <row r="72" ht="33.75" customHeight="1" spans="1:10">
      <c r="A72" s="45" t="s">
        <v>370</v>
      </c>
      <c r="B72" s="46" t="s">
        <v>522</v>
      </c>
      <c r="C72" s="46" t="s">
        <v>413</v>
      </c>
      <c r="D72" s="46" t="s">
        <v>414</v>
      </c>
      <c r="E72" s="45" t="s">
        <v>523</v>
      </c>
      <c r="F72" s="46" t="s">
        <v>441</v>
      </c>
      <c r="G72" s="45" t="s">
        <v>524</v>
      </c>
      <c r="H72" s="46" t="s">
        <v>442</v>
      </c>
      <c r="I72" s="46" t="s">
        <v>418</v>
      </c>
      <c r="J72" s="45" t="s">
        <v>523</v>
      </c>
    </row>
    <row r="73" ht="33.75" customHeight="1" spans="1:10">
      <c r="A73" s="45" t="s">
        <v>370</v>
      </c>
      <c r="B73" s="46" t="s">
        <v>522</v>
      </c>
      <c r="C73" s="46" t="s">
        <v>413</v>
      </c>
      <c r="D73" s="46" t="s">
        <v>421</v>
      </c>
      <c r="E73" s="45" t="s">
        <v>525</v>
      </c>
      <c r="F73" s="46" t="s">
        <v>416</v>
      </c>
      <c r="G73" s="45" t="s">
        <v>526</v>
      </c>
      <c r="H73" s="46" t="s">
        <v>427</v>
      </c>
      <c r="I73" s="46" t="s">
        <v>418</v>
      </c>
      <c r="J73" s="45" t="s">
        <v>525</v>
      </c>
    </row>
    <row r="74" ht="33.75" customHeight="1" spans="1:10">
      <c r="A74" s="45" t="s">
        <v>370</v>
      </c>
      <c r="B74" s="46" t="s">
        <v>522</v>
      </c>
      <c r="C74" s="46" t="s">
        <v>413</v>
      </c>
      <c r="D74" s="46" t="s">
        <v>421</v>
      </c>
      <c r="E74" s="45" t="s">
        <v>523</v>
      </c>
      <c r="F74" s="46" t="s">
        <v>416</v>
      </c>
      <c r="G74" s="45" t="s">
        <v>526</v>
      </c>
      <c r="H74" s="46" t="s">
        <v>427</v>
      </c>
      <c r="I74" s="46" t="s">
        <v>418</v>
      </c>
      <c r="J74" s="45" t="s">
        <v>523</v>
      </c>
    </row>
    <row r="75" ht="33.75" customHeight="1" spans="1:10">
      <c r="A75" s="45" t="s">
        <v>370</v>
      </c>
      <c r="B75" s="46" t="s">
        <v>522</v>
      </c>
      <c r="C75" s="46" t="s">
        <v>413</v>
      </c>
      <c r="D75" s="46" t="s">
        <v>421</v>
      </c>
      <c r="E75" s="45" t="s">
        <v>527</v>
      </c>
      <c r="F75" s="46" t="s">
        <v>416</v>
      </c>
      <c r="G75" s="45" t="s">
        <v>462</v>
      </c>
      <c r="H75" s="46" t="s">
        <v>427</v>
      </c>
      <c r="I75" s="46" t="s">
        <v>418</v>
      </c>
      <c r="J75" s="45" t="s">
        <v>527</v>
      </c>
    </row>
    <row r="76" ht="33.75" customHeight="1" spans="1:10">
      <c r="A76" s="45" t="s">
        <v>370</v>
      </c>
      <c r="B76" s="46" t="s">
        <v>522</v>
      </c>
      <c r="C76" s="46" t="s">
        <v>428</v>
      </c>
      <c r="D76" s="46" t="s">
        <v>429</v>
      </c>
      <c r="E76" s="45" t="s">
        <v>528</v>
      </c>
      <c r="F76" s="46" t="s">
        <v>423</v>
      </c>
      <c r="G76" s="45" t="s">
        <v>529</v>
      </c>
      <c r="H76" s="46" t="s">
        <v>442</v>
      </c>
      <c r="I76" s="46" t="s">
        <v>418</v>
      </c>
      <c r="J76" s="45" t="s">
        <v>528</v>
      </c>
    </row>
    <row r="77" ht="33.75" customHeight="1" spans="1:10">
      <c r="A77" s="45" t="s">
        <v>370</v>
      </c>
      <c r="B77" s="46" t="s">
        <v>522</v>
      </c>
      <c r="C77" s="46" t="s">
        <v>428</v>
      </c>
      <c r="D77" s="46" t="s">
        <v>429</v>
      </c>
      <c r="E77" s="45" t="s">
        <v>530</v>
      </c>
      <c r="F77" s="46" t="s">
        <v>416</v>
      </c>
      <c r="G77" s="45" t="s">
        <v>531</v>
      </c>
      <c r="H77" s="46" t="s">
        <v>442</v>
      </c>
      <c r="I77" s="46" t="s">
        <v>418</v>
      </c>
      <c r="J77" s="45" t="s">
        <v>530</v>
      </c>
    </row>
    <row r="78" ht="33.75" customHeight="1" spans="1:10">
      <c r="A78" s="45" t="s">
        <v>370</v>
      </c>
      <c r="B78" s="46" t="s">
        <v>522</v>
      </c>
      <c r="C78" s="46" t="s">
        <v>433</v>
      </c>
      <c r="D78" s="46" t="s">
        <v>434</v>
      </c>
      <c r="E78" s="45" t="s">
        <v>532</v>
      </c>
      <c r="F78" s="46" t="s">
        <v>416</v>
      </c>
      <c r="G78" s="45" t="s">
        <v>462</v>
      </c>
      <c r="H78" s="46" t="s">
        <v>427</v>
      </c>
      <c r="I78" s="46" t="s">
        <v>418</v>
      </c>
      <c r="J78" s="45" t="s">
        <v>532</v>
      </c>
    </row>
    <row r="79" ht="33.75" customHeight="1" spans="1:10">
      <c r="A79" s="45" t="s">
        <v>372</v>
      </c>
      <c r="B79" s="46" t="s">
        <v>533</v>
      </c>
      <c r="C79" s="46" t="s">
        <v>413</v>
      </c>
      <c r="D79" s="46" t="s">
        <v>414</v>
      </c>
      <c r="E79" s="45" t="s">
        <v>534</v>
      </c>
      <c r="F79" s="46" t="s">
        <v>416</v>
      </c>
      <c r="G79" s="45" t="s">
        <v>535</v>
      </c>
      <c r="H79" s="46" t="s">
        <v>536</v>
      </c>
      <c r="I79" s="46" t="s">
        <v>418</v>
      </c>
      <c r="J79" s="45" t="s">
        <v>534</v>
      </c>
    </row>
    <row r="80" ht="33.75" customHeight="1" spans="1:10">
      <c r="A80" s="45" t="s">
        <v>372</v>
      </c>
      <c r="B80" s="46" t="s">
        <v>533</v>
      </c>
      <c r="C80" s="46" t="s">
        <v>413</v>
      </c>
      <c r="D80" s="46" t="s">
        <v>414</v>
      </c>
      <c r="E80" s="45" t="s">
        <v>419</v>
      </c>
      <c r="F80" s="46" t="s">
        <v>416</v>
      </c>
      <c r="G80" s="45" t="s">
        <v>451</v>
      </c>
      <c r="H80" s="46" t="s">
        <v>537</v>
      </c>
      <c r="I80" s="46" t="s">
        <v>418</v>
      </c>
      <c r="J80" s="45" t="s">
        <v>419</v>
      </c>
    </row>
    <row r="81" ht="33.75" customHeight="1" spans="1:10">
      <c r="A81" s="45" t="s">
        <v>372</v>
      </c>
      <c r="B81" s="46" t="s">
        <v>533</v>
      </c>
      <c r="C81" s="46" t="s">
        <v>413</v>
      </c>
      <c r="D81" s="46" t="s">
        <v>421</v>
      </c>
      <c r="E81" s="45" t="s">
        <v>422</v>
      </c>
      <c r="F81" s="46" t="s">
        <v>423</v>
      </c>
      <c r="G81" s="45" t="s">
        <v>48</v>
      </c>
      <c r="H81" s="46" t="s">
        <v>424</v>
      </c>
      <c r="I81" s="46" t="s">
        <v>418</v>
      </c>
      <c r="J81" s="45" t="s">
        <v>422</v>
      </c>
    </row>
    <row r="82" ht="33.75" customHeight="1" spans="1:10">
      <c r="A82" s="45" t="s">
        <v>372</v>
      </c>
      <c r="B82" s="46" t="s">
        <v>533</v>
      </c>
      <c r="C82" s="46" t="s">
        <v>413</v>
      </c>
      <c r="D82" s="46" t="s">
        <v>421</v>
      </c>
      <c r="E82" s="45" t="s">
        <v>538</v>
      </c>
      <c r="F82" s="46" t="s">
        <v>423</v>
      </c>
      <c r="G82" s="45" t="s">
        <v>48</v>
      </c>
      <c r="H82" s="46" t="s">
        <v>427</v>
      </c>
      <c r="I82" s="46" t="s">
        <v>418</v>
      </c>
      <c r="J82" s="45" t="s">
        <v>538</v>
      </c>
    </row>
    <row r="83" ht="33.75" customHeight="1" spans="1:10">
      <c r="A83" s="45" t="s">
        <v>372</v>
      </c>
      <c r="B83" s="46" t="s">
        <v>533</v>
      </c>
      <c r="C83" s="46" t="s">
        <v>428</v>
      </c>
      <c r="D83" s="46" t="s">
        <v>429</v>
      </c>
      <c r="E83" s="45" t="s">
        <v>539</v>
      </c>
      <c r="F83" s="46" t="s">
        <v>416</v>
      </c>
      <c r="G83" s="45" t="s">
        <v>53</v>
      </c>
      <c r="H83" s="46" t="s">
        <v>427</v>
      </c>
      <c r="I83" s="46" t="s">
        <v>418</v>
      </c>
      <c r="J83" s="45" t="s">
        <v>539</v>
      </c>
    </row>
    <row r="84" ht="33.75" customHeight="1" spans="1:10">
      <c r="A84" s="45" t="s">
        <v>372</v>
      </c>
      <c r="B84" s="46" t="s">
        <v>533</v>
      </c>
      <c r="C84" s="46" t="s">
        <v>428</v>
      </c>
      <c r="D84" s="46" t="s">
        <v>429</v>
      </c>
      <c r="E84" s="45" t="s">
        <v>430</v>
      </c>
      <c r="F84" s="46" t="s">
        <v>416</v>
      </c>
      <c r="G84" s="45" t="s">
        <v>540</v>
      </c>
      <c r="H84" s="46" t="s">
        <v>427</v>
      </c>
      <c r="I84" s="46" t="s">
        <v>418</v>
      </c>
      <c r="J84" s="45" t="s">
        <v>430</v>
      </c>
    </row>
    <row r="85" ht="33.75" customHeight="1" spans="1:10">
      <c r="A85" s="45" t="s">
        <v>372</v>
      </c>
      <c r="B85" s="46" t="s">
        <v>533</v>
      </c>
      <c r="C85" s="46" t="s">
        <v>428</v>
      </c>
      <c r="D85" s="46" t="s">
        <v>429</v>
      </c>
      <c r="E85" s="45" t="s">
        <v>431</v>
      </c>
      <c r="F85" s="46" t="s">
        <v>416</v>
      </c>
      <c r="G85" s="45" t="s">
        <v>541</v>
      </c>
      <c r="H85" s="46" t="s">
        <v>432</v>
      </c>
      <c r="I85" s="46" t="s">
        <v>418</v>
      </c>
      <c r="J85" s="45" t="s">
        <v>431</v>
      </c>
    </row>
    <row r="86" ht="33.75" customHeight="1" spans="1:10">
      <c r="A86" s="45" t="s">
        <v>372</v>
      </c>
      <c r="B86" s="46" t="s">
        <v>533</v>
      </c>
      <c r="C86" s="46" t="s">
        <v>433</v>
      </c>
      <c r="D86" s="46" t="s">
        <v>434</v>
      </c>
      <c r="E86" s="45" t="s">
        <v>435</v>
      </c>
      <c r="F86" s="46" t="s">
        <v>416</v>
      </c>
      <c r="G86" s="45" t="s">
        <v>462</v>
      </c>
      <c r="H86" s="46" t="s">
        <v>427</v>
      </c>
      <c r="I86" s="46" t="s">
        <v>418</v>
      </c>
      <c r="J86" s="45" t="s">
        <v>435</v>
      </c>
    </row>
    <row r="87" ht="33.75" customHeight="1" spans="1:10">
      <c r="A87" s="146" t="s">
        <v>71</v>
      </c>
      <c r="B87" s="28"/>
      <c r="C87" s="28"/>
      <c r="D87" s="28"/>
      <c r="E87" s="28"/>
      <c r="F87" s="28"/>
      <c r="G87" s="28"/>
      <c r="H87" s="28"/>
      <c r="I87" s="28"/>
      <c r="J87" s="28"/>
    </row>
    <row r="88" ht="33.75" customHeight="1" spans="1:10">
      <c r="A88" s="45" t="s">
        <v>382</v>
      </c>
      <c r="B88" s="46" t="s">
        <v>412</v>
      </c>
      <c r="C88" s="46" t="s">
        <v>413</v>
      </c>
      <c r="D88" s="46" t="s">
        <v>414</v>
      </c>
      <c r="E88" s="45" t="s">
        <v>542</v>
      </c>
      <c r="F88" s="46" t="s">
        <v>416</v>
      </c>
      <c r="G88" s="45" t="s">
        <v>412</v>
      </c>
      <c r="H88" s="46" t="s">
        <v>427</v>
      </c>
      <c r="I88" s="46" t="s">
        <v>418</v>
      </c>
      <c r="J88" s="45" t="s">
        <v>542</v>
      </c>
    </row>
    <row r="89" ht="33.75" customHeight="1" spans="1:10">
      <c r="A89" s="45" t="s">
        <v>382</v>
      </c>
      <c r="B89" s="46" t="s">
        <v>542</v>
      </c>
      <c r="C89" s="46" t="s">
        <v>413</v>
      </c>
      <c r="D89" s="46" t="s">
        <v>421</v>
      </c>
      <c r="E89" s="45" t="s">
        <v>476</v>
      </c>
      <c r="F89" s="46" t="s">
        <v>416</v>
      </c>
      <c r="G89" s="45" t="s">
        <v>412</v>
      </c>
      <c r="H89" s="46" t="s">
        <v>427</v>
      </c>
      <c r="I89" s="46" t="s">
        <v>418</v>
      </c>
      <c r="J89" s="45" t="s">
        <v>476</v>
      </c>
    </row>
    <row r="90" ht="33.75" customHeight="1" spans="1:10">
      <c r="A90" s="45" t="s">
        <v>382</v>
      </c>
      <c r="B90" s="46" t="s">
        <v>542</v>
      </c>
      <c r="C90" s="46" t="s">
        <v>428</v>
      </c>
      <c r="D90" s="46" t="s">
        <v>429</v>
      </c>
      <c r="E90" s="45" t="s">
        <v>477</v>
      </c>
      <c r="F90" s="46" t="s">
        <v>416</v>
      </c>
      <c r="G90" s="45" t="s">
        <v>412</v>
      </c>
      <c r="H90" s="46" t="s">
        <v>478</v>
      </c>
      <c r="I90" s="46" t="s">
        <v>418</v>
      </c>
      <c r="J90" s="45" t="s">
        <v>477</v>
      </c>
    </row>
    <row r="91" ht="33.75" customHeight="1" spans="1:10">
      <c r="A91" s="45" t="s">
        <v>382</v>
      </c>
      <c r="B91" s="46" t="s">
        <v>542</v>
      </c>
      <c r="C91" s="46" t="s">
        <v>428</v>
      </c>
      <c r="D91" s="46" t="s">
        <v>482</v>
      </c>
      <c r="E91" s="45" t="s">
        <v>483</v>
      </c>
      <c r="F91" s="46" t="s">
        <v>416</v>
      </c>
      <c r="G91" s="45" t="s">
        <v>412</v>
      </c>
      <c r="H91" s="46" t="s">
        <v>484</v>
      </c>
      <c r="I91" s="46" t="s">
        <v>418</v>
      </c>
      <c r="J91" s="45" t="s">
        <v>483</v>
      </c>
    </row>
    <row r="92" ht="33.75" customHeight="1" spans="1:10">
      <c r="A92" s="45" t="s">
        <v>382</v>
      </c>
      <c r="B92" s="46" t="s">
        <v>542</v>
      </c>
      <c r="C92" s="46" t="s">
        <v>433</v>
      </c>
      <c r="D92" s="46" t="s">
        <v>434</v>
      </c>
      <c r="E92" s="45" t="s">
        <v>485</v>
      </c>
      <c r="F92" s="46" t="s">
        <v>416</v>
      </c>
      <c r="G92" s="45" t="s">
        <v>412</v>
      </c>
      <c r="H92" s="46" t="s">
        <v>427</v>
      </c>
      <c r="I92" s="46" t="s">
        <v>418</v>
      </c>
      <c r="J92" s="45" t="s">
        <v>485</v>
      </c>
    </row>
    <row r="93" ht="33.75" customHeight="1" spans="1:10">
      <c r="A93" s="45" t="s">
        <v>376</v>
      </c>
      <c r="B93" s="46" t="s">
        <v>412</v>
      </c>
      <c r="C93" s="46" t="s">
        <v>413</v>
      </c>
      <c r="D93" s="46" t="s">
        <v>421</v>
      </c>
      <c r="E93" s="45" t="s">
        <v>542</v>
      </c>
      <c r="F93" s="46" t="s">
        <v>423</v>
      </c>
      <c r="G93" s="45" t="s">
        <v>412</v>
      </c>
      <c r="H93" s="46" t="s">
        <v>478</v>
      </c>
      <c r="I93" s="46" t="s">
        <v>418</v>
      </c>
      <c r="J93" s="45" t="s">
        <v>542</v>
      </c>
    </row>
    <row r="94" ht="33.75" customHeight="1" spans="1:10">
      <c r="A94" s="45" t="s">
        <v>376</v>
      </c>
      <c r="B94" s="46" t="s">
        <v>542</v>
      </c>
      <c r="C94" s="46" t="s">
        <v>413</v>
      </c>
      <c r="D94" s="46" t="s">
        <v>421</v>
      </c>
      <c r="E94" s="45" t="s">
        <v>542</v>
      </c>
      <c r="F94" s="46" t="s">
        <v>416</v>
      </c>
      <c r="G94" s="45" t="s">
        <v>412</v>
      </c>
      <c r="H94" s="46" t="s">
        <v>427</v>
      </c>
      <c r="I94" s="46" t="s">
        <v>454</v>
      </c>
      <c r="J94" s="45" t="s">
        <v>542</v>
      </c>
    </row>
    <row r="95" ht="33.75" customHeight="1" spans="1:10">
      <c r="A95" s="45" t="s">
        <v>376</v>
      </c>
      <c r="B95" s="46" t="s">
        <v>542</v>
      </c>
      <c r="C95" s="46" t="s">
        <v>413</v>
      </c>
      <c r="D95" s="46" t="s">
        <v>456</v>
      </c>
      <c r="E95" s="45" t="s">
        <v>542</v>
      </c>
      <c r="F95" s="46" t="s">
        <v>423</v>
      </c>
      <c r="G95" s="45" t="s">
        <v>412</v>
      </c>
      <c r="H95" s="46" t="s">
        <v>427</v>
      </c>
      <c r="I95" s="46" t="s">
        <v>454</v>
      </c>
      <c r="J95" s="45" t="s">
        <v>542</v>
      </c>
    </row>
    <row r="96" ht="33.75" customHeight="1" spans="1:10">
      <c r="A96" s="45" t="s">
        <v>376</v>
      </c>
      <c r="B96" s="46" t="s">
        <v>542</v>
      </c>
      <c r="C96" s="46" t="s">
        <v>428</v>
      </c>
      <c r="D96" s="46" t="s">
        <v>429</v>
      </c>
      <c r="E96" s="45" t="s">
        <v>542</v>
      </c>
      <c r="F96" s="46" t="s">
        <v>416</v>
      </c>
      <c r="G96" s="45" t="s">
        <v>412</v>
      </c>
      <c r="H96" s="46" t="s">
        <v>427</v>
      </c>
      <c r="I96" s="46" t="s">
        <v>454</v>
      </c>
      <c r="J96" s="45" t="s">
        <v>542</v>
      </c>
    </row>
    <row r="97" ht="33.75" customHeight="1" spans="1:10">
      <c r="A97" s="45" t="s">
        <v>376</v>
      </c>
      <c r="B97" s="46" t="s">
        <v>542</v>
      </c>
      <c r="C97" s="46" t="s">
        <v>433</v>
      </c>
      <c r="D97" s="46" t="s">
        <v>434</v>
      </c>
      <c r="E97" s="45" t="s">
        <v>542</v>
      </c>
      <c r="F97" s="46" t="s">
        <v>416</v>
      </c>
      <c r="G97" s="45" t="s">
        <v>412</v>
      </c>
      <c r="H97" s="46" t="s">
        <v>427</v>
      </c>
      <c r="I97" s="46" t="s">
        <v>454</v>
      </c>
      <c r="J97" s="45" t="s">
        <v>542</v>
      </c>
    </row>
    <row r="98" ht="33.75" customHeight="1" spans="1:10">
      <c r="A98" s="45" t="s">
        <v>374</v>
      </c>
      <c r="B98" s="46" t="s">
        <v>412</v>
      </c>
      <c r="C98" s="46" t="s">
        <v>413</v>
      </c>
      <c r="D98" s="46" t="s">
        <v>421</v>
      </c>
      <c r="E98" s="45" t="s">
        <v>476</v>
      </c>
      <c r="F98" s="46" t="s">
        <v>416</v>
      </c>
      <c r="G98" s="45" t="s">
        <v>412</v>
      </c>
      <c r="H98" s="46" t="s">
        <v>427</v>
      </c>
      <c r="I98" s="46" t="s">
        <v>418</v>
      </c>
      <c r="J98" s="45" t="s">
        <v>476</v>
      </c>
    </row>
    <row r="99" ht="33.75" customHeight="1" spans="1:10">
      <c r="A99" s="45" t="s">
        <v>374</v>
      </c>
      <c r="B99" s="46" t="s">
        <v>543</v>
      </c>
      <c r="C99" s="46" t="s">
        <v>428</v>
      </c>
      <c r="D99" s="46" t="s">
        <v>429</v>
      </c>
      <c r="E99" s="45" t="s">
        <v>477</v>
      </c>
      <c r="F99" s="46" t="s">
        <v>416</v>
      </c>
      <c r="G99" s="45" t="s">
        <v>412</v>
      </c>
      <c r="H99" s="46" t="s">
        <v>478</v>
      </c>
      <c r="I99" s="46" t="s">
        <v>418</v>
      </c>
      <c r="J99" s="45" t="s">
        <v>477</v>
      </c>
    </row>
    <row r="100" ht="33.75" customHeight="1" spans="1:10">
      <c r="A100" s="45" t="s">
        <v>374</v>
      </c>
      <c r="B100" s="46" t="s">
        <v>543</v>
      </c>
      <c r="C100" s="46" t="s">
        <v>428</v>
      </c>
      <c r="D100" s="46" t="s">
        <v>429</v>
      </c>
      <c r="E100" s="45" t="s">
        <v>542</v>
      </c>
      <c r="F100" s="46" t="s">
        <v>416</v>
      </c>
      <c r="G100" s="45" t="s">
        <v>412</v>
      </c>
      <c r="H100" s="46" t="s">
        <v>427</v>
      </c>
      <c r="I100" s="46" t="s">
        <v>418</v>
      </c>
      <c r="J100" s="45" t="s">
        <v>542</v>
      </c>
    </row>
    <row r="101" ht="33.75" customHeight="1" spans="1:10">
      <c r="A101" s="45" t="s">
        <v>374</v>
      </c>
      <c r="B101" s="46" t="s">
        <v>543</v>
      </c>
      <c r="C101" s="46" t="s">
        <v>428</v>
      </c>
      <c r="D101" s="46" t="s">
        <v>482</v>
      </c>
      <c r="E101" s="45" t="s">
        <v>483</v>
      </c>
      <c r="F101" s="46" t="s">
        <v>416</v>
      </c>
      <c r="G101" s="45" t="s">
        <v>412</v>
      </c>
      <c r="H101" s="46" t="s">
        <v>484</v>
      </c>
      <c r="I101" s="46" t="s">
        <v>418</v>
      </c>
      <c r="J101" s="45" t="s">
        <v>483</v>
      </c>
    </row>
    <row r="102" ht="33.75" customHeight="1" spans="1:10">
      <c r="A102" s="45" t="s">
        <v>374</v>
      </c>
      <c r="B102" s="46" t="s">
        <v>543</v>
      </c>
      <c r="C102" s="46" t="s">
        <v>433</v>
      </c>
      <c r="D102" s="46" t="s">
        <v>434</v>
      </c>
      <c r="E102" s="45" t="s">
        <v>485</v>
      </c>
      <c r="F102" s="46" t="s">
        <v>416</v>
      </c>
      <c r="G102" s="45" t="s">
        <v>412</v>
      </c>
      <c r="H102" s="46" t="s">
        <v>427</v>
      </c>
      <c r="I102" s="46" t="s">
        <v>418</v>
      </c>
      <c r="J102" s="45" t="s">
        <v>485</v>
      </c>
    </row>
    <row r="103" ht="33.75" customHeight="1" spans="1:10">
      <c r="A103" s="45" t="s">
        <v>390</v>
      </c>
      <c r="B103" s="46" t="s">
        <v>412</v>
      </c>
      <c r="C103" s="46" t="s">
        <v>413</v>
      </c>
      <c r="D103" s="46" t="s">
        <v>421</v>
      </c>
      <c r="E103" s="45" t="s">
        <v>542</v>
      </c>
      <c r="F103" s="46" t="s">
        <v>423</v>
      </c>
      <c r="G103" s="45" t="s">
        <v>412</v>
      </c>
      <c r="H103" s="46" t="s">
        <v>427</v>
      </c>
      <c r="I103" s="46" t="s">
        <v>454</v>
      </c>
      <c r="J103" s="45" t="s">
        <v>542</v>
      </c>
    </row>
    <row r="104" ht="33.75" customHeight="1" spans="1:10">
      <c r="A104" s="45" t="s">
        <v>390</v>
      </c>
      <c r="B104" s="46" t="s">
        <v>542</v>
      </c>
      <c r="C104" s="46" t="s">
        <v>413</v>
      </c>
      <c r="D104" s="46" t="s">
        <v>421</v>
      </c>
      <c r="E104" s="45" t="s">
        <v>542</v>
      </c>
      <c r="F104" s="46" t="s">
        <v>441</v>
      </c>
      <c r="G104" s="45" t="s">
        <v>412</v>
      </c>
      <c r="H104" s="46" t="s">
        <v>427</v>
      </c>
      <c r="I104" s="46" t="s">
        <v>454</v>
      </c>
      <c r="J104" s="45" t="s">
        <v>542</v>
      </c>
    </row>
    <row r="105" ht="33.75" customHeight="1" spans="1:10">
      <c r="A105" s="45" t="s">
        <v>390</v>
      </c>
      <c r="B105" s="46" t="s">
        <v>542</v>
      </c>
      <c r="C105" s="46" t="s">
        <v>428</v>
      </c>
      <c r="D105" s="46" t="s">
        <v>429</v>
      </c>
      <c r="E105" s="45" t="s">
        <v>542</v>
      </c>
      <c r="F105" s="46" t="s">
        <v>416</v>
      </c>
      <c r="G105" s="45" t="s">
        <v>412</v>
      </c>
      <c r="H105" s="46" t="s">
        <v>424</v>
      </c>
      <c r="I105" s="46" t="s">
        <v>418</v>
      </c>
      <c r="J105" s="45" t="s">
        <v>542</v>
      </c>
    </row>
    <row r="106" ht="33.75" customHeight="1" spans="1:10">
      <c r="A106" s="45" t="s">
        <v>390</v>
      </c>
      <c r="B106" s="46" t="s">
        <v>542</v>
      </c>
      <c r="C106" s="46" t="s">
        <v>428</v>
      </c>
      <c r="D106" s="46" t="s">
        <v>482</v>
      </c>
      <c r="E106" s="45" t="s">
        <v>542</v>
      </c>
      <c r="F106" s="46" t="s">
        <v>416</v>
      </c>
      <c r="G106" s="45" t="s">
        <v>412</v>
      </c>
      <c r="H106" s="46" t="s">
        <v>484</v>
      </c>
      <c r="I106" s="46" t="s">
        <v>418</v>
      </c>
      <c r="J106" s="45" t="s">
        <v>542</v>
      </c>
    </row>
    <row r="107" ht="33.75" customHeight="1" spans="1:10">
      <c r="A107" s="45" t="s">
        <v>390</v>
      </c>
      <c r="B107" s="46" t="s">
        <v>542</v>
      </c>
      <c r="C107" s="46" t="s">
        <v>433</v>
      </c>
      <c r="D107" s="46" t="s">
        <v>434</v>
      </c>
      <c r="E107" s="45" t="s">
        <v>542</v>
      </c>
      <c r="F107" s="46" t="s">
        <v>416</v>
      </c>
      <c r="G107" s="45" t="s">
        <v>412</v>
      </c>
      <c r="H107" s="46" t="s">
        <v>427</v>
      </c>
      <c r="I107" s="46" t="s">
        <v>454</v>
      </c>
      <c r="J107" s="45" t="s">
        <v>542</v>
      </c>
    </row>
    <row r="108" ht="33.75" customHeight="1" spans="1:10">
      <c r="A108" s="45" t="s">
        <v>378</v>
      </c>
      <c r="B108" s="46" t="s">
        <v>412</v>
      </c>
      <c r="C108" s="46" t="s">
        <v>413</v>
      </c>
      <c r="D108" s="46" t="s">
        <v>414</v>
      </c>
      <c r="E108" s="45" t="s">
        <v>544</v>
      </c>
      <c r="F108" s="46" t="s">
        <v>416</v>
      </c>
      <c r="G108" s="45" t="s">
        <v>412</v>
      </c>
      <c r="H108" s="46" t="s">
        <v>545</v>
      </c>
      <c r="I108" s="46" t="s">
        <v>418</v>
      </c>
      <c r="J108" s="45" t="s">
        <v>544</v>
      </c>
    </row>
    <row r="109" ht="33.75" customHeight="1" spans="1:10">
      <c r="A109" s="45" t="s">
        <v>378</v>
      </c>
      <c r="B109" s="46" t="s">
        <v>542</v>
      </c>
      <c r="C109" s="46" t="s">
        <v>413</v>
      </c>
      <c r="D109" s="46" t="s">
        <v>414</v>
      </c>
      <c r="E109" s="45" t="s">
        <v>546</v>
      </c>
      <c r="F109" s="46" t="s">
        <v>441</v>
      </c>
      <c r="G109" s="45" t="s">
        <v>412</v>
      </c>
      <c r="H109" s="46" t="s">
        <v>427</v>
      </c>
      <c r="I109" s="46" t="s">
        <v>454</v>
      </c>
      <c r="J109" s="45" t="s">
        <v>546</v>
      </c>
    </row>
    <row r="110" ht="33.75" customHeight="1" spans="1:10">
      <c r="A110" s="45" t="s">
        <v>378</v>
      </c>
      <c r="B110" s="46" t="s">
        <v>542</v>
      </c>
      <c r="C110" s="46" t="s">
        <v>413</v>
      </c>
      <c r="D110" s="46" t="s">
        <v>421</v>
      </c>
      <c r="E110" s="45" t="s">
        <v>547</v>
      </c>
      <c r="F110" s="46" t="s">
        <v>416</v>
      </c>
      <c r="G110" s="45" t="s">
        <v>412</v>
      </c>
      <c r="H110" s="46" t="s">
        <v>427</v>
      </c>
      <c r="I110" s="46" t="s">
        <v>454</v>
      </c>
      <c r="J110" s="45" t="s">
        <v>547</v>
      </c>
    </row>
    <row r="111" ht="33.75" customHeight="1" spans="1:10">
      <c r="A111" s="45" t="s">
        <v>378</v>
      </c>
      <c r="B111" s="46" t="s">
        <v>542</v>
      </c>
      <c r="C111" s="46" t="s">
        <v>428</v>
      </c>
      <c r="D111" s="46" t="s">
        <v>482</v>
      </c>
      <c r="E111" s="45" t="s">
        <v>548</v>
      </c>
      <c r="F111" s="46" t="s">
        <v>416</v>
      </c>
      <c r="G111" s="45" t="s">
        <v>412</v>
      </c>
      <c r="H111" s="46" t="s">
        <v>484</v>
      </c>
      <c r="I111" s="46" t="s">
        <v>418</v>
      </c>
      <c r="J111" s="45" t="s">
        <v>548</v>
      </c>
    </row>
    <row r="112" ht="33.75" customHeight="1" spans="1:10">
      <c r="A112" s="45" t="s">
        <v>378</v>
      </c>
      <c r="B112" s="46" t="s">
        <v>542</v>
      </c>
      <c r="C112" s="46" t="s">
        <v>433</v>
      </c>
      <c r="D112" s="46" t="s">
        <v>434</v>
      </c>
      <c r="E112" s="45" t="s">
        <v>549</v>
      </c>
      <c r="F112" s="46" t="s">
        <v>416</v>
      </c>
      <c r="G112" s="45" t="s">
        <v>412</v>
      </c>
      <c r="H112" s="46" t="s">
        <v>427</v>
      </c>
      <c r="I112" s="46" t="s">
        <v>454</v>
      </c>
      <c r="J112" s="45" t="s">
        <v>549</v>
      </c>
    </row>
    <row r="113" ht="33.75" customHeight="1" spans="1:10">
      <c r="A113" s="45" t="s">
        <v>386</v>
      </c>
      <c r="B113" s="46" t="s">
        <v>412</v>
      </c>
      <c r="C113" s="46" t="s">
        <v>413</v>
      </c>
      <c r="D113" s="46" t="s">
        <v>414</v>
      </c>
      <c r="E113" s="45" t="s">
        <v>542</v>
      </c>
      <c r="F113" s="46" t="s">
        <v>416</v>
      </c>
      <c r="G113" s="45" t="s">
        <v>412</v>
      </c>
      <c r="H113" s="46" t="s">
        <v>427</v>
      </c>
      <c r="I113" s="46" t="s">
        <v>418</v>
      </c>
      <c r="J113" s="45" t="s">
        <v>542</v>
      </c>
    </row>
    <row r="114" ht="33.75" customHeight="1" spans="1:10">
      <c r="A114" s="45" t="s">
        <v>386</v>
      </c>
      <c r="B114" s="46" t="s">
        <v>542</v>
      </c>
      <c r="C114" s="46" t="s">
        <v>413</v>
      </c>
      <c r="D114" s="46" t="s">
        <v>421</v>
      </c>
      <c r="E114" s="45" t="s">
        <v>542</v>
      </c>
      <c r="F114" s="46" t="s">
        <v>416</v>
      </c>
      <c r="G114" s="45" t="s">
        <v>412</v>
      </c>
      <c r="H114" s="46" t="s">
        <v>427</v>
      </c>
      <c r="I114" s="46" t="s">
        <v>418</v>
      </c>
      <c r="J114" s="45" t="s">
        <v>542</v>
      </c>
    </row>
    <row r="115" ht="33.75" customHeight="1" spans="1:10">
      <c r="A115" s="45" t="s">
        <v>386</v>
      </c>
      <c r="B115" s="46" t="s">
        <v>542</v>
      </c>
      <c r="C115" s="46" t="s">
        <v>413</v>
      </c>
      <c r="D115" s="46" t="s">
        <v>425</v>
      </c>
      <c r="E115" s="45" t="s">
        <v>542</v>
      </c>
      <c r="F115" s="46" t="s">
        <v>416</v>
      </c>
      <c r="G115" s="45" t="s">
        <v>412</v>
      </c>
      <c r="H115" s="46" t="s">
        <v>427</v>
      </c>
      <c r="I115" s="46" t="s">
        <v>418</v>
      </c>
      <c r="J115" s="45" t="s">
        <v>542</v>
      </c>
    </row>
    <row r="116" ht="33.75" customHeight="1" spans="1:10">
      <c r="A116" s="45" t="s">
        <v>386</v>
      </c>
      <c r="B116" s="46" t="s">
        <v>542</v>
      </c>
      <c r="C116" s="46" t="s">
        <v>428</v>
      </c>
      <c r="D116" s="46" t="s">
        <v>482</v>
      </c>
      <c r="E116" s="45" t="s">
        <v>542</v>
      </c>
      <c r="F116" s="46" t="s">
        <v>416</v>
      </c>
      <c r="G116" s="45" t="s">
        <v>412</v>
      </c>
      <c r="H116" s="46" t="s">
        <v>427</v>
      </c>
      <c r="I116" s="46" t="s">
        <v>418</v>
      </c>
      <c r="J116" s="45" t="s">
        <v>542</v>
      </c>
    </row>
    <row r="117" ht="33.75" customHeight="1" spans="1:10">
      <c r="A117" s="45" t="s">
        <v>386</v>
      </c>
      <c r="B117" s="46" t="s">
        <v>542</v>
      </c>
      <c r="C117" s="46" t="s">
        <v>433</v>
      </c>
      <c r="D117" s="46" t="s">
        <v>434</v>
      </c>
      <c r="E117" s="45" t="s">
        <v>542</v>
      </c>
      <c r="F117" s="46" t="s">
        <v>416</v>
      </c>
      <c r="G117" s="45" t="s">
        <v>412</v>
      </c>
      <c r="H117" s="46" t="s">
        <v>427</v>
      </c>
      <c r="I117" s="46" t="s">
        <v>418</v>
      </c>
      <c r="J117" s="45" t="s">
        <v>542</v>
      </c>
    </row>
    <row r="118" ht="33.75" customHeight="1" spans="1:10">
      <c r="A118" s="45" t="s">
        <v>392</v>
      </c>
      <c r="B118" s="46" t="s">
        <v>412</v>
      </c>
      <c r="C118" s="46" t="s">
        <v>413</v>
      </c>
      <c r="D118" s="46" t="s">
        <v>414</v>
      </c>
      <c r="E118" s="45" t="s">
        <v>546</v>
      </c>
      <c r="F118" s="46" t="s">
        <v>441</v>
      </c>
      <c r="G118" s="45" t="s">
        <v>412</v>
      </c>
      <c r="H118" s="46" t="s">
        <v>427</v>
      </c>
      <c r="I118" s="46" t="s">
        <v>454</v>
      </c>
      <c r="J118" s="45" t="s">
        <v>546</v>
      </c>
    </row>
    <row r="119" ht="33.75" customHeight="1" spans="1:10">
      <c r="A119" s="45" t="s">
        <v>392</v>
      </c>
      <c r="B119" s="46" t="s">
        <v>542</v>
      </c>
      <c r="C119" s="46" t="s">
        <v>413</v>
      </c>
      <c r="D119" s="46" t="s">
        <v>414</v>
      </c>
      <c r="E119" s="45" t="s">
        <v>544</v>
      </c>
      <c r="F119" s="46" t="s">
        <v>416</v>
      </c>
      <c r="G119" s="45" t="s">
        <v>412</v>
      </c>
      <c r="H119" s="46" t="s">
        <v>545</v>
      </c>
      <c r="I119" s="46" t="s">
        <v>418</v>
      </c>
      <c r="J119" s="45" t="s">
        <v>544</v>
      </c>
    </row>
    <row r="120" ht="33.75" customHeight="1" spans="1:10">
      <c r="A120" s="45" t="s">
        <v>392</v>
      </c>
      <c r="B120" s="46" t="s">
        <v>542</v>
      </c>
      <c r="C120" s="46" t="s">
        <v>413</v>
      </c>
      <c r="D120" s="46" t="s">
        <v>421</v>
      </c>
      <c r="E120" s="45" t="s">
        <v>550</v>
      </c>
      <c r="F120" s="46" t="s">
        <v>416</v>
      </c>
      <c r="G120" s="45" t="s">
        <v>412</v>
      </c>
      <c r="H120" s="46" t="s">
        <v>427</v>
      </c>
      <c r="I120" s="46" t="s">
        <v>454</v>
      </c>
      <c r="J120" s="45" t="s">
        <v>550</v>
      </c>
    </row>
    <row r="121" ht="33.75" customHeight="1" spans="1:10">
      <c r="A121" s="45" t="s">
        <v>392</v>
      </c>
      <c r="B121" s="46" t="s">
        <v>542</v>
      </c>
      <c r="C121" s="46" t="s">
        <v>428</v>
      </c>
      <c r="D121" s="46" t="s">
        <v>482</v>
      </c>
      <c r="E121" s="45" t="s">
        <v>548</v>
      </c>
      <c r="F121" s="46" t="s">
        <v>416</v>
      </c>
      <c r="G121" s="45" t="s">
        <v>412</v>
      </c>
      <c r="H121" s="46" t="s">
        <v>484</v>
      </c>
      <c r="I121" s="46" t="s">
        <v>418</v>
      </c>
      <c r="J121" s="45" t="s">
        <v>548</v>
      </c>
    </row>
    <row r="122" ht="33.75" customHeight="1" spans="1:10">
      <c r="A122" s="45" t="s">
        <v>392</v>
      </c>
      <c r="B122" s="46" t="s">
        <v>542</v>
      </c>
      <c r="C122" s="46" t="s">
        <v>433</v>
      </c>
      <c r="D122" s="46" t="s">
        <v>434</v>
      </c>
      <c r="E122" s="45" t="s">
        <v>549</v>
      </c>
      <c r="F122" s="46" t="s">
        <v>416</v>
      </c>
      <c r="G122" s="45" t="s">
        <v>412</v>
      </c>
      <c r="H122" s="46" t="s">
        <v>427</v>
      </c>
      <c r="I122" s="46" t="s">
        <v>454</v>
      </c>
      <c r="J122" s="45" t="s">
        <v>549</v>
      </c>
    </row>
    <row r="123" ht="33.75" customHeight="1" spans="1:10">
      <c r="A123" s="45" t="s">
        <v>394</v>
      </c>
      <c r="B123" s="46" t="s">
        <v>412</v>
      </c>
      <c r="C123" s="46" t="s">
        <v>413</v>
      </c>
      <c r="D123" s="46" t="s">
        <v>414</v>
      </c>
      <c r="E123" s="45" t="s">
        <v>546</v>
      </c>
      <c r="F123" s="46" t="s">
        <v>441</v>
      </c>
      <c r="G123" s="45" t="s">
        <v>412</v>
      </c>
      <c r="H123" s="46" t="s">
        <v>427</v>
      </c>
      <c r="I123" s="46" t="s">
        <v>418</v>
      </c>
      <c r="J123" s="45" t="s">
        <v>546</v>
      </c>
    </row>
    <row r="124" ht="33.75" customHeight="1" spans="1:10">
      <c r="A124" s="45" t="s">
        <v>394</v>
      </c>
      <c r="B124" s="46" t="s">
        <v>542</v>
      </c>
      <c r="C124" s="46" t="s">
        <v>413</v>
      </c>
      <c r="D124" s="46" t="s">
        <v>414</v>
      </c>
      <c r="E124" s="45" t="s">
        <v>544</v>
      </c>
      <c r="F124" s="46" t="s">
        <v>416</v>
      </c>
      <c r="G124" s="45" t="s">
        <v>412</v>
      </c>
      <c r="H124" s="46" t="s">
        <v>545</v>
      </c>
      <c r="I124" s="46" t="s">
        <v>418</v>
      </c>
      <c r="J124" s="45" t="s">
        <v>544</v>
      </c>
    </row>
    <row r="125" ht="33.75" customHeight="1" spans="1:10">
      <c r="A125" s="45" t="s">
        <v>394</v>
      </c>
      <c r="B125" s="46" t="s">
        <v>542</v>
      </c>
      <c r="C125" s="46" t="s">
        <v>413</v>
      </c>
      <c r="D125" s="46" t="s">
        <v>421</v>
      </c>
      <c r="E125" s="45" t="s">
        <v>547</v>
      </c>
      <c r="F125" s="46" t="s">
        <v>416</v>
      </c>
      <c r="G125" s="45" t="s">
        <v>412</v>
      </c>
      <c r="H125" s="46" t="s">
        <v>427</v>
      </c>
      <c r="I125" s="46" t="s">
        <v>454</v>
      </c>
      <c r="J125" s="45" t="s">
        <v>547</v>
      </c>
    </row>
    <row r="126" ht="33.75" customHeight="1" spans="1:10">
      <c r="A126" s="45" t="s">
        <v>394</v>
      </c>
      <c r="B126" s="46" t="s">
        <v>542</v>
      </c>
      <c r="C126" s="46" t="s">
        <v>428</v>
      </c>
      <c r="D126" s="46" t="s">
        <v>470</v>
      </c>
      <c r="E126" s="45" t="s">
        <v>551</v>
      </c>
      <c r="F126" s="46" t="s">
        <v>416</v>
      </c>
      <c r="G126" s="45" t="s">
        <v>412</v>
      </c>
      <c r="H126" s="46" t="s">
        <v>552</v>
      </c>
      <c r="I126" s="46" t="s">
        <v>418</v>
      </c>
      <c r="J126" s="45" t="s">
        <v>551</v>
      </c>
    </row>
    <row r="127" ht="33.75" customHeight="1" spans="1:10">
      <c r="A127" s="45" t="s">
        <v>394</v>
      </c>
      <c r="B127" s="46" t="s">
        <v>542</v>
      </c>
      <c r="C127" s="46" t="s">
        <v>433</v>
      </c>
      <c r="D127" s="46" t="s">
        <v>434</v>
      </c>
      <c r="E127" s="45" t="s">
        <v>549</v>
      </c>
      <c r="F127" s="46" t="s">
        <v>416</v>
      </c>
      <c r="G127" s="45" t="s">
        <v>412</v>
      </c>
      <c r="H127" s="46" t="s">
        <v>427</v>
      </c>
      <c r="I127" s="46" t="s">
        <v>418</v>
      </c>
      <c r="J127" s="45" t="s">
        <v>549</v>
      </c>
    </row>
    <row r="128" ht="33.75" customHeight="1" spans="1:10">
      <c r="A128" s="45" t="s">
        <v>388</v>
      </c>
      <c r="B128" s="46" t="s">
        <v>412</v>
      </c>
      <c r="C128" s="46" t="s">
        <v>413</v>
      </c>
      <c r="D128" s="46" t="s">
        <v>414</v>
      </c>
      <c r="E128" s="45" t="s">
        <v>542</v>
      </c>
      <c r="F128" s="46" t="s">
        <v>416</v>
      </c>
      <c r="G128" s="45" t="s">
        <v>412</v>
      </c>
      <c r="H128" s="46" t="s">
        <v>420</v>
      </c>
      <c r="I128" s="46" t="s">
        <v>418</v>
      </c>
      <c r="J128" s="45" t="s">
        <v>542</v>
      </c>
    </row>
    <row r="129" ht="33.75" customHeight="1" spans="1:10">
      <c r="A129" s="45" t="s">
        <v>388</v>
      </c>
      <c r="B129" s="46" t="s">
        <v>542</v>
      </c>
      <c r="C129" s="46" t="s">
        <v>413</v>
      </c>
      <c r="D129" s="46" t="s">
        <v>421</v>
      </c>
      <c r="E129" s="45" t="s">
        <v>542</v>
      </c>
      <c r="F129" s="46" t="s">
        <v>416</v>
      </c>
      <c r="G129" s="45" t="s">
        <v>412</v>
      </c>
      <c r="H129" s="46" t="s">
        <v>427</v>
      </c>
      <c r="I129" s="46" t="s">
        <v>454</v>
      </c>
      <c r="J129" s="45" t="s">
        <v>542</v>
      </c>
    </row>
    <row r="130" ht="33.75" customHeight="1" spans="1:10">
      <c r="A130" s="45" t="s">
        <v>388</v>
      </c>
      <c r="B130" s="46" t="s">
        <v>542</v>
      </c>
      <c r="C130" s="46" t="s">
        <v>413</v>
      </c>
      <c r="D130" s="46" t="s">
        <v>425</v>
      </c>
      <c r="E130" s="45" t="s">
        <v>542</v>
      </c>
      <c r="F130" s="46" t="s">
        <v>416</v>
      </c>
      <c r="G130" s="45" t="s">
        <v>412</v>
      </c>
      <c r="H130" s="46" t="s">
        <v>427</v>
      </c>
      <c r="I130" s="46" t="s">
        <v>418</v>
      </c>
      <c r="J130" s="45" t="s">
        <v>542</v>
      </c>
    </row>
    <row r="131" ht="33.75" customHeight="1" spans="1:10">
      <c r="A131" s="45" t="s">
        <v>388</v>
      </c>
      <c r="B131" s="46" t="s">
        <v>542</v>
      </c>
      <c r="C131" s="46" t="s">
        <v>428</v>
      </c>
      <c r="D131" s="46" t="s">
        <v>429</v>
      </c>
      <c r="E131" s="45" t="s">
        <v>542</v>
      </c>
      <c r="F131" s="46" t="s">
        <v>416</v>
      </c>
      <c r="G131" s="45" t="s">
        <v>412</v>
      </c>
      <c r="H131" s="46" t="s">
        <v>442</v>
      </c>
      <c r="I131" s="46" t="s">
        <v>418</v>
      </c>
      <c r="J131" s="45" t="s">
        <v>542</v>
      </c>
    </row>
    <row r="132" ht="33.75" customHeight="1" spans="1:10">
      <c r="A132" s="45" t="s">
        <v>388</v>
      </c>
      <c r="B132" s="46" t="s">
        <v>542</v>
      </c>
      <c r="C132" s="46" t="s">
        <v>433</v>
      </c>
      <c r="D132" s="46" t="s">
        <v>434</v>
      </c>
      <c r="E132" s="45" t="s">
        <v>542</v>
      </c>
      <c r="F132" s="46" t="s">
        <v>416</v>
      </c>
      <c r="G132" s="45" t="s">
        <v>412</v>
      </c>
      <c r="H132" s="46" t="s">
        <v>427</v>
      </c>
      <c r="I132" s="46" t="s">
        <v>418</v>
      </c>
      <c r="J132" s="45" t="s">
        <v>542</v>
      </c>
    </row>
    <row r="133" ht="33.75" customHeight="1" spans="1:10">
      <c r="A133" s="146" t="s">
        <v>73</v>
      </c>
      <c r="B133" s="28"/>
      <c r="C133" s="28"/>
      <c r="D133" s="28"/>
      <c r="E133" s="28"/>
      <c r="F133" s="28"/>
      <c r="G133" s="28"/>
      <c r="H133" s="28"/>
      <c r="I133" s="28"/>
      <c r="J133" s="28"/>
    </row>
    <row r="134" ht="33.75" customHeight="1" spans="1:10">
      <c r="A134" s="45" t="s">
        <v>397</v>
      </c>
      <c r="B134" s="46" t="s">
        <v>553</v>
      </c>
      <c r="C134" s="46" t="s">
        <v>413</v>
      </c>
      <c r="D134" s="46" t="s">
        <v>414</v>
      </c>
      <c r="E134" s="45" t="s">
        <v>554</v>
      </c>
      <c r="F134" s="46" t="s">
        <v>416</v>
      </c>
      <c r="G134" s="45" t="s">
        <v>45</v>
      </c>
      <c r="H134" s="46" t="s">
        <v>555</v>
      </c>
      <c r="I134" s="46" t="s">
        <v>418</v>
      </c>
      <c r="J134" s="45" t="s">
        <v>554</v>
      </c>
    </row>
    <row r="135" ht="33.75" customHeight="1" spans="1:10">
      <c r="A135" s="45" t="s">
        <v>397</v>
      </c>
      <c r="B135" s="46" t="s">
        <v>553</v>
      </c>
      <c r="C135" s="46" t="s">
        <v>413</v>
      </c>
      <c r="D135" s="46" t="s">
        <v>421</v>
      </c>
      <c r="E135" s="45" t="s">
        <v>556</v>
      </c>
      <c r="F135" s="46" t="s">
        <v>416</v>
      </c>
      <c r="G135" s="45" t="s">
        <v>540</v>
      </c>
      <c r="H135" s="46" t="s">
        <v>427</v>
      </c>
      <c r="I135" s="46" t="s">
        <v>418</v>
      </c>
      <c r="J135" s="45" t="s">
        <v>556</v>
      </c>
    </row>
    <row r="136" ht="33.75" customHeight="1" spans="1:10">
      <c r="A136" s="45" t="s">
        <v>397</v>
      </c>
      <c r="B136" s="46" t="s">
        <v>553</v>
      </c>
      <c r="C136" s="46" t="s">
        <v>428</v>
      </c>
      <c r="D136" s="46" t="s">
        <v>429</v>
      </c>
      <c r="E136" s="45" t="s">
        <v>557</v>
      </c>
      <c r="F136" s="46" t="s">
        <v>416</v>
      </c>
      <c r="G136" s="45" t="s">
        <v>44</v>
      </c>
      <c r="H136" s="46" t="s">
        <v>420</v>
      </c>
      <c r="I136" s="46" t="s">
        <v>418</v>
      </c>
      <c r="J136" s="45" t="s">
        <v>557</v>
      </c>
    </row>
    <row r="137" ht="33.75" customHeight="1" spans="1:10">
      <c r="A137" s="45" t="s">
        <v>397</v>
      </c>
      <c r="B137" s="46" t="s">
        <v>553</v>
      </c>
      <c r="C137" s="46" t="s">
        <v>428</v>
      </c>
      <c r="D137" s="46" t="s">
        <v>429</v>
      </c>
      <c r="E137" s="45" t="s">
        <v>558</v>
      </c>
      <c r="F137" s="46" t="s">
        <v>416</v>
      </c>
      <c r="G137" s="45" t="s">
        <v>44</v>
      </c>
      <c r="H137" s="46" t="s">
        <v>420</v>
      </c>
      <c r="I137" s="46" t="s">
        <v>418</v>
      </c>
      <c r="J137" s="45" t="s">
        <v>558</v>
      </c>
    </row>
    <row r="138" ht="33.75" customHeight="1" spans="1:10">
      <c r="A138" s="45" t="s">
        <v>397</v>
      </c>
      <c r="B138" s="46" t="s">
        <v>553</v>
      </c>
      <c r="C138" s="46" t="s">
        <v>433</v>
      </c>
      <c r="D138" s="46" t="s">
        <v>434</v>
      </c>
      <c r="E138" s="45" t="s">
        <v>559</v>
      </c>
      <c r="F138" s="46" t="s">
        <v>416</v>
      </c>
      <c r="G138" s="45" t="s">
        <v>438</v>
      </c>
      <c r="H138" s="46" t="s">
        <v>427</v>
      </c>
      <c r="I138" s="46" t="s">
        <v>418</v>
      </c>
      <c r="J138" s="45" t="s">
        <v>559</v>
      </c>
    </row>
  </sheetData>
  <mergeCells count="42">
    <mergeCell ref="A3:J3"/>
    <mergeCell ref="A4:H4"/>
    <mergeCell ref="A9:A15"/>
    <mergeCell ref="A16:A30"/>
    <mergeCell ref="A31:A35"/>
    <mergeCell ref="A36:A41"/>
    <mergeCell ref="A42:A49"/>
    <mergeCell ref="A50:A57"/>
    <mergeCell ref="A58:A63"/>
    <mergeCell ref="A65:A70"/>
    <mergeCell ref="A71:A78"/>
    <mergeCell ref="A79:A86"/>
    <mergeCell ref="A88:A92"/>
    <mergeCell ref="A93:A97"/>
    <mergeCell ref="A98:A102"/>
    <mergeCell ref="A103:A107"/>
    <mergeCell ref="A108:A112"/>
    <mergeCell ref="A113:A117"/>
    <mergeCell ref="A118:A122"/>
    <mergeCell ref="A123:A127"/>
    <mergeCell ref="A128:A132"/>
    <mergeCell ref="A134:A138"/>
    <mergeCell ref="B9:B15"/>
    <mergeCell ref="B16:B30"/>
    <mergeCell ref="B31:B35"/>
    <mergeCell ref="B36:B41"/>
    <mergeCell ref="B42:B49"/>
    <mergeCell ref="B50:B57"/>
    <mergeCell ref="B58:B63"/>
    <mergeCell ref="B65:B70"/>
    <mergeCell ref="B71:B78"/>
    <mergeCell ref="B79:B86"/>
    <mergeCell ref="B88:B92"/>
    <mergeCell ref="B93:B97"/>
    <mergeCell ref="B98:B102"/>
    <mergeCell ref="B103:B107"/>
    <mergeCell ref="B108:B112"/>
    <mergeCell ref="B113:B117"/>
    <mergeCell ref="B118:B122"/>
    <mergeCell ref="B123:B127"/>
    <mergeCell ref="B128:B132"/>
    <mergeCell ref="B134:B138"/>
  </mergeCells>
  <pageMargins left="0.751388888888889" right="0.751388888888889" top="1" bottom="1" header="0.5" footer="0.5"/>
  <pageSetup paperSize="9" scale="67"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10"/>
  <sheetViews>
    <sheetView showZeros="0" workbookViewId="0">
      <pane ySplit="1" topLeftCell="A2" activePane="bottomLeft" state="frozen"/>
      <selection/>
      <selection pane="bottomLeft" activeCell="B10" sqref="B10"/>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customHeight="1" spans="1:6">
      <c r="A1" s="1"/>
      <c r="B1" s="1"/>
      <c r="C1" s="1"/>
      <c r="D1" s="1"/>
      <c r="E1" s="1"/>
      <c r="F1" s="1"/>
    </row>
    <row r="2" ht="15.75" customHeight="1" spans="2:6">
      <c r="B2" s="137"/>
      <c r="F2" s="138" t="s">
        <v>560</v>
      </c>
    </row>
    <row r="3" ht="28.5" customHeight="1" spans="1:6">
      <c r="A3" s="34" t="s">
        <v>561</v>
      </c>
      <c r="B3" s="34"/>
      <c r="C3" s="34"/>
      <c r="D3" s="34"/>
      <c r="E3" s="34"/>
      <c r="F3" s="34"/>
    </row>
    <row r="4" ht="15" customHeight="1" spans="1:6">
      <c r="A4" s="139" t="str">
        <f>"单位名称："&amp;"中国共产党玉溪市委员会办公室"</f>
        <v>单位名称：中国共产党玉溪市委员会办公室</v>
      </c>
      <c r="B4" s="140"/>
      <c r="C4" s="140"/>
      <c r="D4" s="77"/>
      <c r="E4" s="77"/>
      <c r="F4" s="141" t="s">
        <v>562</v>
      </c>
    </row>
    <row r="5" ht="18.75" customHeight="1" spans="1:6">
      <c r="A5" s="36" t="s">
        <v>141</v>
      </c>
      <c r="B5" s="36" t="s">
        <v>76</v>
      </c>
      <c r="C5" s="36" t="s">
        <v>77</v>
      </c>
      <c r="D5" s="37" t="s">
        <v>563</v>
      </c>
      <c r="E5" s="44"/>
      <c r="F5" s="44"/>
    </row>
    <row r="6" ht="30" customHeight="1" spans="1:6">
      <c r="A6" s="43"/>
      <c r="B6" s="43"/>
      <c r="C6" s="43"/>
      <c r="D6" s="37" t="s">
        <v>30</v>
      </c>
      <c r="E6" s="44" t="s">
        <v>80</v>
      </c>
      <c r="F6" s="44" t="s">
        <v>81</v>
      </c>
    </row>
    <row r="7" ht="16.5" customHeight="1" spans="1:6">
      <c r="A7" s="44">
        <v>1</v>
      </c>
      <c r="B7" s="44">
        <v>2</v>
      </c>
      <c r="C7" s="44">
        <v>3</v>
      </c>
      <c r="D7" s="44">
        <v>4</v>
      </c>
      <c r="E7" s="44">
        <v>5</v>
      </c>
      <c r="F7" s="44">
        <v>6</v>
      </c>
    </row>
    <row r="8" ht="20.25" customHeight="1" spans="1:6">
      <c r="A8" s="45"/>
      <c r="B8" s="45"/>
      <c r="C8" s="45"/>
      <c r="D8" s="25"/>
      <c r="E8" s="142"/>
      <c r="F8" s="142"/>
    </row>
    <row r="9" ht="17.25" customHeight="1" spans="1:6">
      <c r="A9" s="143" t="s">
        <v>399</v>
      </c>
      <c r="B9" s="144"/>
      <c r="C9" s="144" t="s">
        <v>399</v>
      </c>
      <c r="D9" s="142"/>
      <c r="E9" s="142"/>
      <c r="F9" s="142"/>
    </row>
    <row r="10" customHeight="1" spans="1:1">
      <c r="A10" t="s">
        <v>564</v>
      </c>
    </row>
  </sheetData>
  <mergeCells count="7">
    <mergeCell ref="A3:F3"/>
    <mergeCell ref="A4:E4"/>
    <mergeCell ref="D5:F5"/>
    <mergeCell ref="A9:C9"/>
    <mergeCell ref="A5:A6"/>
    <mergeCell ref="B5:B6"/>
    <mergeCell ref="C5:C6"/>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36"/>
  <sheetViews>
    <sheetView showZeros="0" workbookViewId="0">
      <pane ySplit="1" topLeftCell="A2" activePane="bottomLeft" state="frozen"/>
      <selection/>
      <selection pane="bottomLeft" activeCell="A15" sqref="A15"/>
    </sheetView>
  </sheetViews>
  <sheetFormatPr defaultColWidth="9.14166666666667" defaultRowHeight="14.25" customHeight="1"/>
  <cols>
    <col min="1" max="1" width="29.575" customWidth="1"/>
    <col min="2" max="2" width="21.7083333333333" customWidth="1"/>
    <col min="3" max="3" width="27.25" customWidth="1"/>
    <col min="4" max="4" width="7.70833333333333" customWidth="1"/>
    <col min="5" max="5" width="10.2833333333333" customWidth="1"/>
    <col min="6" max="6" width="14.8416666666667" customWidth="1"/>
    <col min="7" max="7" width="14.1333333333333" customWidth="1"/>
    <col min="8" max="8" width="14.7416666666667" customWidth="1"/>
    <col min="9" max="11" width="7.875" customWidth="1"/>
    <col min="12" max="17" width="8" customWidth="1"/>
  </cols>
  <sheetData>
    <row r="1" customHeight="1" spans="1:17">
      <c r="A1" s="1"/>
      <c r="B1" s="1"/>
      <c r="C1" s="1"/>
      <c r="D1" s="1"/>
      <c r="E1" s="1"/>
      <c r="F1" s="1"/>
      <c r="G1" s="1"/>
      <c r="H1" s="1"/>
      <c r="I1" s="1"/>
      <c r="J1" s="1"/>
      <c r="K1" s="1"/>
      <c r="L1" s="1"/>
      <c r="M1" s="1"/>
      <c r="N1" s="1"/>
      <c r="O1" s="1"/>
      <c r="P1" s="1"/>
      <c r="Q1" s="1"/>
    </row>
    <row r="2" ht="13.5" customHeight="1" spans="1:17">
      <c r="A2" s="32" t="s">
        <v>565</v>
      </c>
      <c r="B2" s="32"/>
      <c r="C2" s="32"/>
      <c r="D2" s="32"/>
      <c r="E2" s="32"/>
      <c r="F2" s="32"/>
      <c r="G2" s="32"/>
      <c r="H2" s="32"/>
      <c r="I2" s="32"/>
      <c r="J2" s="32"/>
      <c r="K2" s="32"/>
      <c r="L2" s="32"/>
      <c r="M2" s="32"/>
      <c r="N2" s="32"/>
      <c r="O2" s="51"/>
      <c r="P2" s="51"/>
      <c r="Q2" s="32"/>
    </row>
    <row r="3" ht="27.75" customHeight="1" spans="1:17">
      <c r="A3" s="75" t="s">
        <v>566</v>
      </c>
      <c r="B3" s="34"/>
      <c r="C3" s="34"/>
      <c r="D3" s="34"/>
      <c r="E3" s="34"/>
      <c r="F3" s="34"/>
      <c r="G3" s="34"/>
      <c r="H3" s="34"/>
      <c r="I3" s="34"/>
      <c r="J3" s="34"/>
      <c r="K3" s="106"/>
      <c r="L3" s="34"/>
      <c r="M3" s="34"/>
      <c r="N3" s="34"/>
      <c r="O3" s="106"/>
      <c r="P3" s="106"/>
      <c r="Q3" s="34"/>
    </row>
    <row r="4" ht="18.75" customHeight="1" spans="1:17">
      <c r="A4" s="115" t="str">
        <f>"单位名称："&amp;"中国共产党玉溪市委员会办公室"</f>
        <v>单位名称：中国共产党玉溪市委员会办公室</v>
      </c>
      <c r="B4" s="8"/>
      <c r="C4" s="8"/>
      <c r="D4" s="8"/>
      <c r="E4" s="8"/>
      <c r="F4" s="8"/>
      <c r="G4" s="8"/>
      <c r="H4" s="8"/>
      <c r="I4" s="8"/>
      <c r="J4" s="8"/>
      <c r="O4" s="82"/>
      <c r="P4" s="82"/>
      <c r="Q4" s="135" t="s">
        <v>2</v>
      </c>
    </row>
    <row r="5" ht="15.75" customHeight="1" spans="1:17">
      <c r="A5" s="36" t="s">
        <v>567</v>
      </c>
      <c r="B5" s="116" t="s">
        <v>568</v>
      </c>
      <c r="C5" s="116" t="s">
        <v>569</v>
      </c>
      <c r="D5" s="116" t="s">
        <v>570</v>
      </c>
      <c r="E5" s="116" t="s">
        <v>571</v>
      </c>
      <c r="F5" s="116" t="s">
        <v>572</v>
      </c>
      <c r="G5" s="117" t="s">
        <v>148</v>
      </c>
      <c r="H5" s="117"/>
      <c r="I5" s="117"/>
      <c r="J5" s="117"/>
      <c r="K5" s="127"/>
      <c r="L5" s="117"/>
      <c r="M5" s="117"/>
      <c r="N5" s="117"/>
      <c r="O5" s="128"/>
      <c r="P5" s="127"/>
      <c r="Q5" s="136"/>
    </row>
    <row r="6" ht="17.25" customHeight="1" spans="1:17">
      <c r="A6" s="39"/>
      <c r="B6" s="118"/>
      <c r="C6" s="118"/>
      <c r="D6" s="118"/>
      <c r="E6" s="118"/>
      <c r="F6" s="118"/>
      <c r="G6" s="118" t="s">
        <v>30</v>
      </c>
      <c r="H6" s="118" t="s">
        <v>33</v>
      </c>
      <c r="I6" s="118" t="s">
        <v>573</v>
      </c>
      <c r="J6" s="118" t="s">
        <v>574</v>
      </c>
      <c r="K6" s="129" t="s">
        <v>575</v>
      </c>
      <c r="L6" s="130" t="s">
        <v>576</v>
      </c>
      <c r="M6" s="130"/>
      <c r="N6" s="130"/>
      <c r="O6" s="131"/>
      <c r="P6" s="132"/>
      <c r="Q6" s="119"/>
    </row>
    <row r="7" ht="54" customHeight="1" spans="1:17">
      <c r="A7" s="42"/>
      <c r="B7" s="119"/>
      <c r="C7" s="119"/>
      <c r="D7" s="119"/>
      <c r="E7" s="119"/>
      <c r="F7" s="119"/>
      <c r="G7" s="119"/>
      <c r="H7" s="119" t="s">
        <v>32</v>
      </c>
      <c r="I7" s="119"/>
      <c r="J7" s="119"/>
      <c r="K7" s="133"/>
      <c r="L7" s="119" t="s">
        <v>32</v>
      </c>
      <c r="M7" s="119" t="s">
        <v>39</v>
      </c>
      <c r="N7" s="119" t="s">
        <v>155</v>
      </c>
      <c r="O7" s="134" t="s">
        <v>41</v>
      </c>
      <c r="P7" s="133" t="s">
        <v>42</v>
      </c>
      <c r="Q7" s="119" t="s">
        <v>43</v>
      </c>
    </row>
    <row r="8" ht="15" customHeight="1" spans="1:17">
      <c r="A8" s="43">
        <v>1</v>
      </c>
      <c r="B8" s="120">
        <v>2</v>
      </c>
      <c r="C8" s="120">
        <v>3</v>
      </c>
      <c r="D8" s="120">
        <v>4</v>
      </c>
      <c r="E8" s="120">
        <v>5</v>
      </c>
      <c r="F8" s="120">
        <v>6</v>
      </c>
      <c r="G8" s="121">
        <v>7</v>
      </c>
      <c r="H8" s="121">
        <v>8</v>
      </c>
      <c r="I8" s="121">
        <v>9</v>
      </c>
      <c r="J8" s="121">
        <v>10</v>
      </c>
      <c r="K8" s="121">
        <v>11</v>
      </c>
      <c r="L8" s="121">
        <v>12</v>
      </c>
      <c r="M8" s="121">
        <v>13</v>
      </c>
      <c r="N8" s="121">
        <v>14</v>
      </c>
      <c r="O8" s="121">
        <v>15</v>
      </c>
      <c r="P8" s="121">
        <v>16</v>
      </c>
      <c r="Q8" s="121">
        <v>17</v>
      </c>
    </row>
    <row r="9" ht="21" customHeight="1" spans="1:17">
      <c r="A9" s="98" t="s">
        <v>64</v>
      </c>
      <c r="B9" s="99"/>
      <c r="C9" s="99"/>
      <c r="D9" s="99"/>
      <c r="E9" s="122"/>
      <c r="F9" s="123">
        <v>6260347.51</v>
      </c>
      <c r="G9" s="47">
        <v>6620547.51</v>
      </c>
      <c r="H9" s="47">
        <v>6620547.51</v>
      </c>
      <c r="I9" s="47"/>
      <c r="J9" s="47"/>
      <c r="K9" s="47"/>
      <c r="L9" s="47"/>
      <c r="M9" s="47"/>
      <c r="N9" s="47"/>
      <c r="O9" s="47"/>
      <c r="P9" s="47"/>
      <c r="Q9" s="47"/>
    </row>
    <row r="10" ht="21" customHeight="1" spans="1:17">
      <c r="A10" s="124" t="s">
        <v>64</v>
      </c>
      <c r="B10" s="99"/>
      <c r="C10" s="99"/>
      <c r="D10" s="125"/>
      <c r="E10" s="126"/>
      <c r="F10" s="123">
        <v>4480000</v>
      </c>
      <c r="G10" s="47">
        <v>4784000</v>
      </c>
      <c r="H10" s="47">
        <v>4784000</v>
      </c>
      <c r="I10" s="47"/>
      <c r="J10" s="47"/>
      <c r="K10" s="47"/>
      <c r="L10" s="47"/>
      <c r="M10" s="47"/>
      <c r="N10" s="47"/>
      <c r="O10" s="47"/>
      <c r="P10" s="47"/>
      <c r="Q10" s="47"/>
    </row>
    <row r="11" ht="21" customHeight="1" spans="1:17">
      <c r="A11" s="98" t="str">
        <f t="shared" ref="A11:A25" si="0">"      "&amp;"工作业务经费"</f>
        <v>      工作业务经费</v>
      </c>
      <c r="B11" s="99" t="s">
        <v>577</v>
      </c>
      <c r="C11" s="99" t="str">
        <f>"A02000000"&amp;"  "&amp;"设备"</f>
        <v>A02000000  设备</v>
      </c>
      <c r="D11" s="125" t="s">
        <v>578</v>
      </c>
      <c r="E11" s="126">
        <v>1</v>
      </c>
      <c r="F11" s="25">
        <v>75000</v>
      </c>
      <c r="G11" s="47">
        <v>75000</v>
      </c>
      <c r="H11" s="47">
        <v>75000</v>
      </c>
      <c r="I11" s="47"/>
      <c r="J11" s="47"/>
      <c r="K11" s="47"/>
      <c r="L11" s="47"/>
      <c r="M11" s="47"/>
      <c r="N11" s="47"/>
      <c r="O11" s="47"/>
      <c r="P11" s="47"/>
      <c r="Q11" s="47"/>
    </row>
    <row r="12" ht="21" customHeight="1" spans="1:17">
      <c r="A12" s="98" t="str">
        <f t="shared" si="0"/>
        <v>      工作业务经费</v>
      </c>
      <c r="B12" s="99" t="s">
        <v>579</v>
      </c>
      <c r="C12" s="99" t="str">
        <f>"A05000000"&amp;"  "&amp;"家具和用具"</f>
        <v>A05000000  家具和用具</v>
      </c>
      <c r="D12" s="125" t="s">
        <v>578</v>
      </c>
      <c r="E12" s="126">
        <v>1</v>
      </c>
      <c r="F12" s="25">
        <v>25000</v>
      </c>
      <c r="G12" s="47">
        <v>25000</v>
      </c>
      <c r="H12" s="47">
        <v>25000</v>
      </c>
      <c r="I12" s="47"/>
      <c r="J12" s="47"/>
      <c r="K12" s="47"/>
      <c r="L12" s="47"/>
      <c r="M12" s="47"/>
      <c r="N12" s="47"/>
      <c r="O12" s="47"/>
      <c r="P12" s="47"/>
      <c r="Q12" s="47"/>
    </row>
    <row r="13" ht="21" customHeight="1" spans="1:17">
      <c r="A13" s="98" t="str">
        <f t="shared" si="0"/>
        <v>      工作业务经费</v>
      </c>
      <c r="B13" s="99" t="s">
        <v>580</v>
      </c>
      <c r="C13" s="99" t="str">
        <f t="shared" ref="C13:C33" si="1">"A05040101"&amp;"  "&amp;"复印纸"</f>
        <v>A05040101  复印纸</v>
      </c>
      <c r="D13" s="125" t="s">
        <v>578</v>
      </c>
      <c r="E13" s="126">
        <v>1</v>
      </c>
      <c r="F13" s="25">
        <v>80000</v>
      </c>
      <c r="G13" s="47">
        <v>80000</v>
      </c>
      <c r="H13" s="47">
        <v>80000</v>
      </c>
      <c r="I13" s="47"/>
      <c r="J13" s="47"/>
      <c r="K13" s="47"/>
      <c r="L13" s="47"/>
      <c r="M13" s="47"/>
      <c r="N13" s="47"/>
      <c r="O13" s="47"/>
      <c r="P13" s="47"/>
      <c r="Q13" s="47"/>
    </row>
    <row r="14" ht="21" customHeight="1" spans="1:17">
      <c r="A14" s="98" t="str">
        <f>"      "&amp;"机关后勤购买服务经费"</f>
        <v>      机关后勤购买服务经费</v>
      </c>
      <c r="B14" s="99" t="s">
        <v>581</v>
      </c>
      <c r="C14" s="99" t="str">
        <f>"C22040000"&amp;"  "&amp;"餐饮服务"</f>
        <v>C22040000  餐饮服务</v>
      </c>
      <c r="D14" s="125" t="s">
        <v>582</v>
      </c>
      <c r="E14" s="126">
        <v>1</v>
      </c>
      <c r="F14" s="25">
        <v>2372000</v>
      </c>
      <c r="G14" s="47">
        <v>2372000</v>
      </c>
      <c r="H14" s="47">
        <v>2372000</v>
      </c>
      <c r="I14" s="47"/>
      <c r="J14" s="47"/>
      <c r="K14" s="47"/>
      <c r="L14" s="47"/>
      <c r="M14" s="47"/>
      <c r="N14" s="47"/>
      <c r="O14" s="47"/>
      <c r="P14" s="47"/>
      <c r="Q14" s="47"/>
    </row>
    <row r="15" ht="21" customHeight="1" spans="1:17">
      <c r="A15" s="98" t="str">
        <f t="shared" ref="A15:A23" si="2">"      "&amp;"物业管理费"</f>
        <v>      物业管理费</v>
      </c>
      <c r="B15" s="99" t="s">
        <v>583</v>
      </c>
      <c r="C15" s="99" t="str">
        <f>"C21040000"&amp;"  "&amp;"物业管理服务"</f>
        <v>C21040000  物业管理服务</v>
      </c>
      <c r="D15" s="125" t="s">
        <v>473</v>
      </c>
      <c r="E15" s="126">
        <v>1</v>
      </c>
      <c r="F15" s="25">
        <v>1928000</v>
      </c>
      <c r="G15" s="47">
        <v>1928000</v>
      </c>
      <c r="H15" s="47">
        <v>1928000</v>
      </c>
      <c r="I15" s="47"/>
      <c r="J15" s="47"/>
      <c r="K15" s="47"/>
      <c r="L15" s="47"/>
      <c r="M15" s="47"/>
      <c r="N15" s="47"/>
      <c r="O15" s="47"/>
      <c r="P15" s="47"/>
      <c r="Q15" s="47"/>
    </row>
    <row r="16" ht="21" customHeight="1" spans="1:17">
      <c r="A16" s="98" t="str">
        <f t="shared" ref="A16:A35" si="3">"      "&amp;"公车购置及运维费"</f>
        <v>      公车购置及运维费</v>
      </c>
      <c r="B16" s="99" t="s">
        <v>584</v>
      </c>
      <c r="C16" s="99" t="str">
        <f t="shared" ref="C16:C28" si="4">"C1804010201"&amp;"  "&amp;"机动车保险服务"</f>
        <v>C1804010201  机动车保险服务</v>
      </c>
      <c r="D16" s="125" t="s">
        <v>582</v>
      </c>
      <c r="E16" s="126">
        <v>1</v>
      </c>
      <c r="F16" s="25"/>
      <c r="G16" s="47">
        <v>66000</v>
      </c>
      <c r="H16" s="47">
        <v>66000</v>
      </c>
      <c r="I16" s="47"/>
      <c r="J16" s="47"/>
      <c r="K16" s="47"/>
      <c r="L16" s="47"/>
      <c r="M16" s="47"/>
      <c r="N16" s="47"/>
      <c r="O16" s="47"/>
      <c r="P16" s="47"/>
      <c r="Q16" s="47"/>
    </row>
    <row r="17" ht="21" customHeight="1" spans="1:17">
      <c r="A17" s="98" t="str">
        <f t="shared" si="3"/>
        <v>      公车购置及运维费</v>
      </c>
      <c r="B17" s="99" t="s">
        <v>585</v>
      </c>
      <c r="C17" s="99" t="str">
        <f t="shared" ref="C17:C35" si="5">"C23120300"&amp;"  "&amp;"车辆维修和保养服务"</f>
        <v>C23120300  车辆维修和保养服务</v>
      </c>
      <c r="D17" s="125" t="s">
        <v>582</v>
      </c>
      <c r="E17" s="126">
        <v>1</v>
      </c>
      <c r="F17" s="25"/>
      <c r="G17" s="47">
        <v>88000</v>
      </c>
      <c r="H17" s="47">
        <v>88000</v>
      </c>
      <c r="I17" s="47"/>
      <c r="J17" s="47"/>
      <c r="K17" s="47"/>
      <c r="L17" s="47"/>
      <c r="M17" s="47"/>
      <c r="N17" s="47"/>
      <c r="O17" s="47"/>
      <c r="P17" s="47"/>
      <c r="Q17" s="47"/>
    </row>
    <row r="18" ht="21" customHeight="1" spans="1:17">
      <c r="A18" s="98" t="str">
        <f t="shared" ref="A18:A27" si="6">"      "&amp;"工作业务（公务用车运维费）经费"</f>
        <v>      工作业务（公务用车运维费）经费</v>
      </c>
      <c r="B18" s="99" t="s">
        <v>586</v>
      </c>
      <c r="C18" s="99" t="str">
        <f t="shared" si="5"/>
        <v>C23120300  车辆维修和保养服务</v>
      </c>
      <c r="D18" s="125" t="s">
        <v>582</v>
      </c>
      <c r="E18" s="126">
        <v>1</v>
      </c>
      <c r="F18" s="25"/>
      <c r="G18" s="47">
        <v>150000</v>
      </c>
      <c r="H18" s="47">
        <v>150000</v>
      </c>
      <c r="I18" s="47"/>
      <c r="J18" s="47"/>
      <c r="K18" s="47"/>
      <c r="L18" s="47"/>
      <c r="M18" s="47"/>
      <c r="N18" s="47"/>
      <c r="O18" s="47"/>
      <c r="P18" s="47"/>
      <c r="Q18" s="47"/>
    </row>
    <row r="19" ht="21" customHeight="1" spans="1:17">
      <c r="A19" s="124" t="s">
        <v>69</v>
      </c>
      <c r="B19" s="28"/>
      <c r="C19" s="28"/>
      <c r="D19" s="28"/>
      <c r="E19" s="28"/>
      <c r="F19" s="123">
        <v>1650</v>
      </c>
      <c r="G19" s="47">
        <v>1650</v>
      </c>
      <c r="H19" s="47">
        <v>1650</v>
      </c>
      <c r="I19" s="47"/>
      <c r="J19" s="47"/>
      <c r="K19" s="47"/>
      <c r="L19" s="47"/>
      <c r="M19" s="47"/>
      <c r="N19" s="47"/>
      <c r="O19" s="47"/>
      <c r="P19" s="47"/>
      <c r="Q19" s="47"/>
    </row>
    <row r="20" ht="21" customHeight="1" spans="1:17">
      <c r="A20" s="98" t="str">
        <f t="shared" ref="A20:A33" si="7">"      "&amp;"一般公用经费"</f>
        <v>      一般公用经费</v>
      </c>
      <c r="B20" s="99" t="s">
        <v>587</v>
      </c>
      <c r="C20" s="99" t="str">
        <f t="shared" si="1"/>
        <v>A05040101  复印纸</v>
      </c>
      <c r="D20" s="125" t="s">
        <v>588</v>
      </c>
      <c r="E20" s="126">
        <v>10</v>
      </c>
      <c r="F20" s="25">
        <v>1650</v>
      </c>
      <c r="G20" s="47">
        <v>1650</v>
      </c>
      <c r="H20" s="47">
        <v>1650</v>
      </c>
      <c r="I20" s="47"/>
      <c r="J20" s="47"/>
      <c r="K20" s="47"/>
      <c r="L20" s="47"/>
      <c r="M20" s="47"/>
      <c r="N20" s="47"/>
      <c r="O20" s="47"/>
      <c r="P20" s="47"/>
      <c r="Q20" s="47"/>
    </row>
    <row r="21" ht="21" customHeight="1" spans="1:17">
      <c r="A21" s="124" t="s">
        <v>67</v>
      </c>
      <c r="B21" s="28"/>
      <c r="C21" s="28"/>
      <c r="D21" s="28"/>
      <c r="E21" s="28"/>
      <c r="F21" s="123">
        <v>1711597.51</v>
      </c>
      <c r="G21" s="47">
        <v>1711597.51</v>
      </c>
      <c r="H21" s="47">
        <v>1711597.51</v>
      </c>
      <c r="I21" s="47"/>
      <c r="J21" s="47"/>
      <c r="K21" s="47"/>
      <c r="L21" s="47"/>
      <c r="M21" s="47"/>
      <c r="N21" s="47"/>
      <c r="O21" s="47"/>
      <c r="P21" s="47"/>
      <c r="Q21" s="47"/>
    </row>
    <row r="22" ht="21" customHeight="1" spans="1:17">
      <c r="A22" s="98" t="str">
        <f>"      "&amp;"租赁费"</f>
        <v>      租赁费</v>
      </c>
      <c r="B22" s="99" t="s">
        <v>589</v>
      </c>
      <c r="C22" s="99" t="str">
        <f>"C21020000"&amp;"  "&amp;"房屋租赁服务"</f>
        <v>C21020000  房屋租赁服务</v>
      </c>
      <c r="D22" s="125" t="s">
        <v>582</v>
      </c>
      <c r="E22" s="126">
        <v>1</v>
      </c>
      <c r="F22" s="25">
        <v>1599597.51</v>
      </c>
      <c r="G22" s="47">
        <v>1599597.51</v>
      </c>
      <c r="H22" s="47">
        <v>1599597.51</v>
      </c>
      <c r="I22" s="47"/>
      <c r="J22" s="47"/>
      <c r="K22" s="47"/>
      <c r="L22" s="47"/>
      <c r="M22" s="47"/>
      <c r="N22" s="47"/>
      <c r="O22" s="47"/>
      <c r="P22" s="47"/>
      <c r="Q22" s="47"/>
    </row>
    <row r="23" ht="21" customHeight="1" spans="1:17">
      <c r="A23" s="98" t="str">
        <f t="shared" si="2"/>
        <v>      物业管理费</v>
      </c>
      <c r="B23" s="99" t="s">
        <v>590</v>
      </c>
      <c r="C23" s="99" t="str">
        <f>"C21040001"&amp;"  "&amp;"物业管理服务"</f>
        <v>C21040001  物业管理服务</v>
      </c>
      <c r="D23" s="125" t="s">
        <v>582</v>
      </c>
      <c r="E23" s="126">
        <v>1</v>
      </c>
      <c r="F23" s="25">
        <v>70000</v>
      </c>
      <c r="G23" s="47">
        <v>70000</v>
      </c>
      <c r="H23" s="47">
        <v>70000</v>
      </c>
      <c r="I23" s="47"/>
      <c r="J23" s="47"/>
      <c r="K23" s="47"/>
      <c r="L23" s="47"/>
      <c r="M23" s="47"/>
      <c r="N23" s="47"/>
      <c r="O23" s="47"/>
      <c r="P23" s="47"/>
      <c r="Q23" s="47"/>
    </row>
    <row r="24" ht="21" customHeight="1" spans="1:17">
      <c r="A24" s="98" t="str">
        <f t="shared" si="0"/>
        <v>      工作业务经费</v>
      </c>
      <c r="B24" s="99" t="s">
        <v>591</v>
      </c>
      <c r="C24" s="99" t="str">
        <f>"A05010599"&amp;"  "&amp;"其他柜类"</f>
        <v>A05010599  其他柜类</v>
      </c>
      <c r="D24" s="125" t="s">
        <v>555</v>
      </c>
      <c r="E24" s="126">
        <v>2</v>
      </c>
      <c r="F24" s="25">
        <v>2000</v>
      </c>
      <c r="G24" s="47">
        <v>2000</v>
      </c>
      <c r="H24" s="47">
        <v>2000</v>
      </c>
      <c r="I24" s="47"/>
      <c r="J24" s="47"/>
      <c r="K24" s="47"/>
      <c r="L24" s="47"/>
      <c r="M24" s="47"/>
      <c r="N24" s="47"/>
      <c r="O24" s="47"/>
      <c r="P24" s="47"/>
      <c r="Q24" s="47"/>
    </row>
    <row r="25" ht="21" customHeight="1" spans="1:17">
      <c r="A25" s="98" t="str">
        <f t="shared" si="0"/>
        <v>      工作业务经费</v>
      </c>
      <c r="B25" s="99" t="s">
        <v>592</v>
      </c>
      <c r="C25" s="99" t="str">
        <f>"A02020100"&amp;"  "&amp;"复印机"</f>
        <v>A02020100  复印机</v>
      </c>
      <c r="D25" s="125" t="s">
        <v>593</v>
      </c>
      <c r="E25" s="126">
        <v>1</v>
      </c>
      <c r="F25" s="25">
        <v>40000</v>
      </c>
      <c r="G25" s="47">
        <v>40000</v>
      </c>
      <c r="H25" s="47">
        <v>40000</v>
      </c>
      <c r="I25" s="47"/>
      <c r="J25" s="47"/>
      <c r="K25" s="47"/>
      <c r="L25" s="47"/>
      <c r="M25" s="47"/>
      <c r="N25" s="47"/>
      <c r="O25" s="47"/>
      <c r="P25" s="47"/>
      <c r="Q25" s="47"/>
    </row>
    <row r="26" ht="21" customHeight="1" spans="1:17">
      <c r="A26" s="124" t="s">
        <v>71</v>
      </c>
      <c r="B26" s="28"/>
      <c r="C26" s="28"/>
      <c r="D26" s="28"/>
      <c r="E26" s="28"/>
      <c r="F26" s="123">
        <v>44000</v>
      </c>
      <c r="G26" s="47">
        <v>100200</v>
      </c>
      <c r="H26" s="47">
        <v>100200</v>
      </c>
      <c r="I26" s="47"/>
      <c r="J26" s="47"/>
      <c r="K26" s="47"/>
      <c r="L26" s="47"/>
      <c r="M26" s="47"/>
      <c r="N26" s="47"/>
      <c r="O26" s="47"/>
      <c r="P26" s="47"/>
      <c r="Q26" s="47"/>
    </row>
    <row r="27" ht="21" customHeight="1" spans="1:17">
      <c r="A27" s="98" t="str">
        <f t="shared" si="6"/>
        <v>      工作业务（公务用车运维费）经费</v>
      </c>
      <c r="B27" s="99" t="s">
        <v>594</v>
      </c>
      <c r="C27" s="99" t="str">
        <f t="shared" si="5"/>
        <v>C23120300  车辆维修和保养服务</v>
      </c>
      <c r="D27" s="125" t="s">
        <v>582</v>
      </c>
      <c r="E27" s="126">
        <v>1</v>
      </c>
      <c r="F27" s="25"/>
      <c r="G27" s="47">
        <v>30000</v>
      </c>
      <c r="H27" s="47">
        <v>30000</v>
      </c>
      <c r="I27" s="47"/>
      <c r="J27" s="47"/>
      <c r="K27" s="47"/>
      <c r="L27" s="47"/>
      <c r="M27" s="47"/>
      <c r="N27" s="47"/>
      <c r="O27" s="47"/>
      <c r="P27" s="47"/>
      <c r="Q27" s="47"/>
    </row>
    <row r="28" ht="21" customHeight="1" spans="1:17">
      <c r="A28" s="98" t="str">
        <f t="shared" si="3"/>
        <v>      公车购置及运维费</v>
      </c>
      <c r="B28" s="99" t="s">
        <v>595</v>
      </c>
      <c r="C28" s="99" t="str">
        <f t="shared" si="4"/>
        <v>C1804010201  机动车保险服务</v>
      </c>
      <c r="D28" s="125" t="s">
        <v>582</v>
      </c>
      <c r="E28" s="126">
        <v>1</v>
      </c>
      <c r="F28" s="25"/>
      <c r="G28" s="47">
        <v>9000</v>
      </c>
      <c r="H28" s="47">
        <v>9000</v>
      </c>
      <c r="I28" s="47"/>
      <c r="J28" s="47"/>
      <c r="K28" s="47"/>
      <c r="L28" s="47"/>
      <c r="M28" s="47"/>
      <c r="N28" s="47"/>
      <c r="O28" s="47"/>
      <c r="P28" s="47"/>
      <c r="Q28" s="47"/>
    </row>
    <row r="29" ht="21" customHeight="1" spans="1:17">
      <c r="A29" s="98" t="str">
        <f t="shared" si="3"/>
        <v>      公车购置及运维费</v>
      </c>
      <c r="B29" s="99" t="s">
        <v>596</v>
      </c>
      <c r="C29" s="99" t="str">
        <f t="shared" si="5"/>
        <v>C23120300  车辆维修和保养服务</v>
      </c>
      <c r="D29" s="125" t="s">
        <v>582</v>
      </c>
      <c r="E29" s="126">
        <v>1</v>
      </c>
      <c r="F29" s="25"/>
      <c r="G29" s="47">
        <v>17200</v>
      </c>
      <c r="H29" s="47">
        <v>17200</v>
      </c>
      <c r="I29" s="47"/>
      <c r="J29" s="47"/>
      <c r="K29" s="47"/>
      <c r="L29" s="47"/>
      <c r="M29" s="47"/>
      <c r="N29" s="47"/>
      <c r="O29" s="47"/>
      <c r="P29" s="47"/>
      <c r="Q29" s="47"/>
    </row>
    <row r="30" ht="21" customHeight="1" spans="1:17">
      <c r="A30" s="98" t="str">
        <f t="shared" si="7"/>
        <v>      一般公用经费</v>
      </c>
      <c r="B30" s="99" t="s">
        <v>597</v>
      </c>
      <c r="C30" s="99" t="str">
        <f>"A02010105"&amp;"  "&amp;"台式计算机"</f>
        <v>A02010105  台式计算机</v>
      </c>
      <c r="D30" s="125" t="s">
        <v>593</v>
      </c>
      <c r="E30" s="126">
        <v>6</v>
      </c>
      <c r="F30" s="25">
        <v>36000</v>
      </c>
      <c r="G30" s="47">
        <v>36000</v>
      </c>
      <c r="H30" s="47">
        <v>36000</v>
      </c>
      <c r="I30" s="47"/>
      <c r="J30" s="47"/>
      <c r="K30" s="47"/>
      <c r="L30" s="47"/>
      <c r="M30" s="47"/>
      <c r="N30" s="47"/>
      <c r="O30" s="47"/>
      <c r="P30" s="47"/>
      <c r="Q30" s="47"/>
    </row>
    <row r="31" ht="21" customHeight="1" spans="1:17">
      <c r="A31" s="98" t="str">
        <f t="shared" si="7"/>
        <v>      一般公用经费</v>
      </c>
      <c r="B31" s="99" t="s">
        <v>598</v>
      </c>
      <c r="C31" s="99" t="str">
        <f t="shared" si="1"/>
        <v>A05040101  复印纸</v>
      </c>
      <c r="D31" s="125" t="s">
        <v>588</v>
      </c>
      <c r="E31" s="126">
        <v>50</v>
      </c>
      <c r="F31" s="25">
        <v>8000</v>
      </c>
      <c r="G31" s="47">
        <v>8000</v>
      </c>
      <c r="H31" s="47">
        <v>8000</v>
      </c>
      <c r="I31" s="47"/>
      <c r="J31" s="47"/>
      <c r="K31" s="47"/>
      <c r="L31" s="47"/>
      <c r="M31" s="47"/>
      <c r="N31" s="47"/>
      <c r="O31" s="47"/>
      <c r="P31" s="47"/>
      <c r="Q31" s="47"/>
    </row>
    <row r="32" ht="21" customHeight="1" spans="1:17">
      <c r="A32" s="124" t="s">
        <v>73</v>
      </c>
      <c r="B32" s="28"/>
      <c r="C32" s="28"/>
      <c r="D32" s="28"/>
      <c r="E32" s="28"/>
      <c r="F32" s="123">
        <v>23100</v>
      </c>
      <c r="G32" s="47">
        <v>23100</v>
      </c>
      <c r="H32" s="47">
        <v>23100</v>
      </c>
      <c r="I32" s="47"/>
      <c r="J32" s="47"/>
      <c r="K32" s="47"/>
      <c r="L32" s="47"/>
      <c r="M32" s="47"/>
      <c r="N32" s="47"/>
      <c r="O32" s="47"/>
      <c r="P32" s="47"/>
      <c r="Q32" s="47"/>
    </row>
    <row r="33" ht="21" customHeight="1" spans="1:17">
      <c r="A33" s="98" t="str">
        <f t="shared" si="7"/>
        <v>      一般公用经费</v>
      </c>
      <c r="B33" s="99" t="s">
        <v>599</v>
      </c>
      <c r="C33" s="99" t="str">
        <f t="shared" si="1"/>
        <v>A05040101  复印纸</v>
      </c>
      <c r="D33" s="125" t="s">
        <v>578</v>
      </c>
      <c r="E33" s="126">
        <v>1</v>
      </c>
      <c r="F33" s="25">
        <v>10000</v>
      </c>
      <c r="G33" s="47">
        <v>10000</v>
      </c>
      <c r="H33" s="47">
        <v>10000</v>
      </c>
      <c r="I33" s="47"/>
      <c r="J33" s="47"/>
      <c r="K33" s="47"/>
      <c r="L33" s="47"/>
      <c r="M33" s="47"/>
      <c r="N33" s="47"/>
      <c r="O33" s="47"/>
      <c r="P33" s="47"/>
      <c r="Q33" s="47"/>
    </row>
    <row r="34" ht="21" customHeight="1" spans="1:17">
      <c r="A34" s="98" t="str">
        <f t="shared" si="3"/>
        <v>      公车购置及运维费</v>
      </c>
      <c r="B34" s="99" t="s">
        <v>600</v>
      </c>
      <c r="C34" s="99" t="str">
        <f t="shared" si="5"/>
        <v>C23120300  车辆维修和保养服务</v>
      </c>
      <c r="D34" s="125" t="s">
        <v>582</v>
      </c>
      <c r="E34" s="126">
        <v>1</v>
      </c>
      <c r="F34" s="25">
        <v>4500</v>
      </c>
      <c r="G34" s="47">
        <v>4500</v>
      </c>
      <c r="H34" s="47">
        <v>4500</v>
      </c>
      <c r="I34" s="47"/>
      <c r="J34" s="47"/>
      <c r="K34" s="47"/>
      <c r="L34" s="47"/>
      <c r="M34" s="47"/>
      <c r="N34" s="47"/>
      <c r="O34" s="47"/>
      <c r="P34" s="47"/>
      <c r="Q34" s="47"/>
    </row>
    <row r="35" ht="21" customHeight="1" spans="1:17">
      <c r="A35" s="98" t="str">
        <f t="shared" si="3"/>
        <v>      公车购置及运维费</v>
      </c>
      <c r="B35" s="99" t="s">
        <v>601</v>
      </c>
      <c r="C35" s="99" t="str">
        <f t="shared" si="5"/>
        <v>C23120300  车辆维修和保养服务</v>
      </c>
      <c r="D35" s="125" t="s">
        <v>582</v>
      </c>
      <c r="E35" s="126">
        <v>1</v>
      </c>
      <c r="F35" s="25">
        <v>8600</v>
      </c>
      <c r="G35" s="47">
        <v>8600</v>
      </c>
      <c r="H35" s="47">
        <v>8600</v>
      </c>
      <c r="I35" s="47"/>
      <c r="J35" s="47"/>
      <c r="K35" s="47"/>
      <c r="L35" s="47"/>
      <c r="M35" s="47"/>
      <c r="N35" s="47"/>
      <c r="O35" s="47"/>
      <c r="P35" s="47"/>
      <c r="Q35" s="47"/>
    </row>
    <row r="36" ht="21" customHeight="1" spans="1:17">
      <c r="A36" s="101" t="s">
        <v>399</v>
      </c>
      <c r="B36" s="102"/>
      <c r="C36" s="102"/>
      <c r="D36" s="102"/>
      <c r="E36" s="122"/>
      <c r="F36" s="123">
        <v>6260347.51</v>
      </c>
      <c r="G36" s="47">
        <v>6620547.51</v>
      </c>
      <c r="H36" s="47">
        <v>6620547.51</v>
      </c>
      <c r="I36" s="47"/>
      <c r="J36" s="47"/>
      <c r="K36" s="47"/>
      <c r="L36" s="47"/>
      <c r="M36" s="47"/>
      <c r="N36" s="47"/>
      <c r="O36" s="47"/>
      <c r="P36" s="47"/>
      <c r="Q36" s="47"/>
    </row>
  </sheetData>
  <mergeCells count="17">
    <mergeCell ref="A2:Q2"/>
    <mergeCell ref="A3:Q3"/>
    <mergeCell ref="A4:E4"/>
    <mergeCell ref="G5:Q5"/>
    <mergeCell ref="L6:Q6"/>
    <mergeCell ref="A36:E36"/>
    <mergeCell ref="A5:A7"/>
    <mergeCell ref="B5:B7"/>
    <mergeCell ref="C5:C7"/>
    <mergeCell ref="D5:D7"/>
    <mergeCell ref="E5:E7"/>
    <mergeCell ref="F5:F7"/>
    <mergeCell ref="G6:G7"/>
    <mergeCell ref="H6:H7"/>
    <mergeCell ref="I6:I7"/>
    <mergeCell ref="J6:J7"/>
    <mergeCell ref="K6:K7"/>
  </mergeCells>
  <printOptions horizontalCentered="1"/>
  <pageMargins left="0.751388888888889" right="0.751388888888889" top="1" bottom="1" header="0.5" footer="0.5"/>
  <pageSetup paperSize="9" scale="58"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23"/>
  <sheetViews>
    <sheetView showZeros="0" workbookViewId="0">
      <pane ySplit="1" topLeftCell="A2" activePane="bottomLeft" state="frozen"/>
      <selection/>
      <selection pane="bottomLeft" activeCell="C1" sqref="C$1:C$1048576"/>
    </sheetView>
  </sheetViews>
  <sheetFormatPr defaultColWidth="9.14166666666667" defaultRowHeight="14.25" customHeight="1"/>
  <cols>
    <col min="1" max="1" width="31.425" customWidth="1"/>
    <col min="2" max="2" width="21.7083333333333" customWidth="1"/>
    <col min="3" max="3" width="21.875" customWidth="1"/>
    <col min="4" max="5" width="16.6" customWidth="1"/>
    <col min="6" max="14" width="8.50833333333333" customWidth="1"/>
  </cols>
  <sheetData>
    <row r="1" customHeight="1" spans="1:14">
      <c r="A1" s="1"/>
      <c r="B1" s="1"/>
      <c r="C1" s="1"/>
      <c r="D1" s="1"/>
      <c r="E1" s="1"/>
      <c r="F1" s="1"/>
      <c r="G1" s="1"/>
      <c r="H1" s="1"/>
      <c r="I1" s="1"/>
      <c r="J1" s="1"/>
      <c r="K1" s="1"/>
      <c r="L1" s="1"/>
      <c r="M1" s="1"/>
      <c r="N1" s="1"/>
    </row>
    <row r="2" ht="13.5" customHeight="1" spans="1:14">
      <c r="A2" s="83" t="s">
        <v>602</v>
      </c>
      <c r="B2" s="83"/>
      <c r="C2" s="83"/>
      <c r="D2" s="83"/>
      <c r="E2" s="83"/>
      <c r="F2" s="83"/>
      <c r="G2" s="83"/>
      <c r="H2" s="84"/>
      <c r="I2" s="83"/>
      <c r="J2" s="83"/>
      <c r="K2" s="83"/>
      <c r="L2" s="104"/>
      <c r="M2" s="84"/>
      <c r="N2" s="105"/>
    </row>
    <row r="3" ht="27.75" customHeight="1" spans="1:14">
      <c r="A3" s="75" t="s">
        <v>603</v>
      </c>
      <c r="B3" s="85"/>
      <c r="C3" s="85"/>
      <c r="D3" s="85"/>
      <c r="E3" s="85"/>
      <c r="F3" s="85"/>
      <c r="G3" s="85"/>
      <c r="H3" s="86"/>
      <c r="I3" s="85"/>
      <c r="J3" s="85"/>
      <c r="K3" s="85"/>
      <c r="L3" s="106"/>
      <c r="M3" s="86"/>
      <c r="N3" s="85"/>
    </row>
    <row r="4" ht="18.75" customHeight="1" spans="1:14">
      <c r="A4" s="76" t="str">
        <f>"单位名称："&amp;"中国共产党玉溪市委员会办公室"</f>
        <v>单位名称：中国共产党玉溪市委员会办公室</v>
      </c>
      <c r="B4" s="77"/>
      <c r="C4" s="77"/>
      <c r="D4" s="77"/>
      <c r="E4" s="77"/>
      <c r="F4" s="77"/>
      <c r="G4" s="77"/>
      <c r="H4" s="87"/>
      <c r="I4" s="79"/>
      <c r="J4" s="79"/>
      <c r="K4" s="79"/>
      <c r="L4" s="82"/>
      <c r="M4" s="107"/>
      <c r="N4" s="108" t="s">
        <v>2</v>
      </c>
    </row>
    <row r="5" ht="15.75" customHeight="1" spans="1:14">
      <c r="A5" s="88" t="s">
        <v>567</v>
      </c>
      <c r="B5" s="89" t="s">
        <v>604</v>
      </c>
      <c r="C5" s="89" t="s">
        <v>605</v>
      </c>
      <c r="D5" s="90" t="s">
        <v>148</v>
      </c>
      <c r="E5" s="90"/>
      <c r="F5" s="90"/>
      <c r="G5" s="90"/>
      <c r="H5" s="91"/>
      <c r="I5" s="90"/>
      <c r="J5" s="90"/>
      <c r="K5" s="90"/>
      <c r="L5" s="109"/>
      <c r="M5" s="91"/>
      <c r="N5" s="110"/>
    </row>
    <row r="6" ht="17.25" customHeight="1" spans="1:14">
      <c r="A6" s="92"/>
      <c r="B6" s="93"/>
      <c r="C6" s="93"/>
      <c r="D6" s="93" t="s">
        <v>30</v>
      </c>
      <c r="E6" s="93" t="s">
        <v>33</v>
      </c>
      <c r="F6" s="93" t="s">
        <v>573</v>
      </c>
      <c r="G6" s="93" t="s">
        <v>574</v>
      </c>
      <c r="H6" s="94" t="s">
        <v>575</v>
      </c>
      <c r="I6" s="111" t="s">
        <v>576</v>
      </c>
      <c r="J6" s="111"/>
      <c r="K6" s="111"/>
      <c r="L6" s="112"/>
      <c r="M6" s="113"/>
      <c r="N6" s="96"/>
    </row>
    <row r="7" ht="54" customHeight="1" spans="1:14">
      <c r="A7" s="95"/>
      <c r="B7" s="96"/>
      <c r="C7" s="96"/>
      <c r="D7" s="96"/>
      <c r="E7" s="96"/>
      <c r="F7" s="96"/>
      <c r="G7" s="96"/>
      <c r="H7" s="97"/>
      <c r="I7" s="96" t="s">
        <v>32</v>
      </c>
      <c r="J7" s="96" t="s">
        <v>39</v>
      </c>
      <c r="K7" s="96" t="s">
        <v>155</v>
      </c>
      <c r="L7" s="114" t="s">
        <v>41</v>
      </c>
      <c r="M7" s="97" t="s">
        <v>42</v>
      </c>
      <c r="N7" s="96" t="s">
        <v>43</v>
      </c>
    </row>
    <row r="8" ht="15" customHeight="1" spans="1:14">
      <c r="A8" s="95">
        <v>1</v>
      </c>
      <c r="B8" s="96">
        <v>2</v>
      </c>
      <c r="C8" s="96">
        <v>3</v>
      </c>
      <c r="D8" s="97">
        <v>4</v>
      </c>
      <c r="E8" s="97">
        <v>5</v>
      </c>
      <c r="F8" s="97">
        <v>6</v>
      </c>
      <c r="G8" s="97">
        <v>7</v>
      </c>
      <c r="H8" s="97">
        <v>8</v>
      </c>
      <c r="I8" s="97">
        <v>9</v>
      </c>
      <c r="J8" s="97">
        <v>10</v>
      </c>
      <c r="K8" s="97">
        <v>11</v>
      </c>
      <c r="L8" s="97">
        <v>12</v>
      </c>
      <c r="M8" s="97">
        <v>13</v>
      </c>
      <c r="N8" s="97">
        <v>14</v>
      </c>
    </row>
    <row r="9" ht="21" customHeight="1" spans="1:14">
      <c r="A9" s="98" t="s">
        <v>64</v>
      </c>
      <c r="B9" s="99"/>
      <c r="C9" s="99"/>
      <c r="D9" s="47">
        <v>4673300</v>
      </c>
      <c r="E9" s="47">
        <v>4673300</v>
      </c>
      <c r="F9" s="47"/>
      <c r="G9" s="47"/>
      <c r="H9" s="47"/>
      <c r="I9" s="47"/>
      <c r="J9" s="47"/>
      <c r="K9" s="47"/>
      <c r="L9" s="47"/>
      <c r="M9" s="47"/>
      <c r="N9" s="47"/>
    </row>
    <row r="10" ht="21" customHeight="1" spans="1:14">
      <c r="A10" s="100" t="s">
        <v>64</v>
      </c>
      <c r="B10" s="99"/>
      <c r="C10" s="99"/>
      <c r="D10" s="47">
        <v>4604000</v>
      </c>
      <c r="E10" s="47">
        <v>4604000</v>
      </c>
      <c r="F10" s="47"/>
      <c r="G10" s="47"/>
      <c r="H10" s="47"/>
      <c r="I10" s="47"/>
      <c r="J10" s="47"/>
      <c r="K10" s="47"/>
      <c r="L10" s="47"/>
      <c r="M10" s="47"/>
      <c r="N10" s="47"/>
    </row>
    <row r="11" ht="21" customHeight="1" spans="1:14">
      <c r="A11" s="98" t="str">
        <f>"    "&amp;"机关后勤购买服务经费"</f>
        <v>    机关后勤购买服务经费</v>
      </c>
      <c r="B11" s="99" t="s">
        <v>581</v>
      </c>
      <c r="C11" s="99" t="s">
        <v>606</v>
      </c>
      <c r="D11" s="47">
        <v>2372000</v>
      </c>
      <c r="E11" s="47">
        <v>2372000</v>
      </c>
      <c r="F11" s="47"/>
      <c r="G11" s="47"/>
      <c r="H11" s="47"/>
      <c r="I11" s="47"/>
      <c r="J11" s="47"/>
      <c r="K11" s="47"/>
      <c r="L11" s="47"/>
      <c r="M11" s="47"/>
      <c r="N11" s="47"/>
    </row>
    <row r="12" ht="21" customHeight="1" spans="1:14">
      <c r="A12" s="98" t="str">
        <f>"    "&amp;"物业管理费"</f>
        <v>    物业管理费</v>
      </c>
      <c r="B12" s="99" t="s">
        <v>583</v>
      </c>
      <c r="C12" s="99" t="s">
        <v>607</v>
      </c>
      <c r="D12" s="47">
        <v>1928000</v>
      </c>
      <c r="E12" s="47">
        <v>1928000</v>
      </c>
      <c r="F12" s="47"/>
      <c r="G12" s="47"/>
      <c r="H12" s="47"/>
      <c r="I12" s="47"/>
      <c r="J12" s="47"/>
      <c r="K12" s="47"/>
      <c r="L12" s="47"/>
      <c r="M12" s="47"/>
      <c r="N12" s="47"/>
    </row>
    <row r="13" ht="21" customHeight="1" spans="1:14">
      <c r="A13" s="98" t="str">
        <f t="shared" ref="A13:A22" si="0">"    "&amp;"公车购置及运维费"</f>
        <v>    公车购置及运维费</v>
      </c>
      <c r="B13" s="99" t="s">
        <v>584</v>
      </c>
      <c r="C13" s="99" t="s">
        <v>608</v>
      </c>
      <c r="D13" s="47">
        <v>66000</v>
      </c>
      <c r="E13" s="47">
        <v>66000</v>
      </c>
      <c r="F13" s="47"/>
      <c r="G13" s="47"/>
      <c r="H13" s="47"/>
      <c r="I13" s="47"/>
      <c r="J13" s="47"/>
      <c r="K13" s="47"/>
      <c r="L13" s="47"/>
      <c r="M13" s="47"/>
      <c r="N13" s="47"/>
    </row>
    <row r="14" ht="21" customHeight="1" spans="1:14">
      <c r="A14" s="98" t="str">
        <f t="shared" si="0"/>
        <v>    公车购置及运维费</v>
      </c>
      <c r="B14" s="99" t="s">
        <v>585</v>
      </c>
      <c r="C14" s="99" t="s">
        <v>608</v>
      </c>
      <c r="D14" s="47">
        <v>88000</v>
      </c>
      <c r="E14" s="47">
        <v>88000</v>
      </c>
      <c r="F14" s="47"/>
      <c r="G14" s="47"/>
      <c r="H14" s="47"/>
      <c r="I14" s="47"/>
      <c r="J14" s="47"/>
      <c r="K14" s="47"/>
      <c r="L14" s="47"/>
      <c r="M14" s="47"/>
      <c r="N14" s="47"/>
    </row>
    <row r="15" ht="21" customHeight="1" spans="1:14">
      <c r="A15" s="98" t="str">
        <f t="shared" ref="A15:A17" si="1">"    "&amp;"工作业务（公务用车运维费）经费"</f>
        <v>    工作业务（公务用车运维费）经费</v>
      </c>
      <c r="B15" s="99" t="s">
        <v>586</v>
      </c>
      <c r="C15" s="99" t="s">
        <v>608</v>
      </c>
      <c r="D15" s="47">
        <v>150000</v>
      </c>
      <c r="E15" s="47">
        <v>150000</v>
      </c>
      <c r="F15" s="47"/>
      <c r="G15" s="47"/>
      <c r="H15" s="47"/>
      <c r="I15" s="47"/>
      <c r="J15" s="47"/>
      <c r="K15" s="47"/>
      <c r="L15" s="47"/>
      <c r="M15" s="47"/>
      <c r="N15" s="47"/>
    </row>
    <row r="16" ht="21" customHeight="1" spans="1:14">
      <c r="A16" s="100" t="s">
        <v>71</v>
      </c>
      <c r="B16" s="28"/>
      <c r="C16" s="28"/>
      <c r="D16" s="47">
        <v>56200</v>
      </c>
      <c r="E16" s="47">
        <v>56200</v>
      </c>
      <c r="F16" s="47"/>
      <c r="G16" s="47"/>
      <c r="H16" s="47"/>
      <c r="I16" s="47"/>
      <c r="J16" s="47"/>
      <c r="K16" s="47"/>
      <c r="L16" s="47"/>
      <c r="M16" s="47"/>
      <c r="N16" s="47"/>
    </row>
    <row r="17" ht="21" customHeight="1" spans="1:14">
      <c r="A17" s="98" t="str">
        <f t="shared" si="1"/>
        <v>    工作业务（公务用车运维费）经费</v>
      </c>
      <c r="B17" s="99" t="s">
        <v>594</v>
      </c>
      <c r="C17" s="99" t="s">
        <v>608</v>
      </c>
      <c r="D17" s="47">
        <v>30000</v>
      </c>
      <c r="E17" s="47">
        <v>30000</v>
      </c>
      <c r="F17" s="47"/>
      <c r="G17" s="47"/>
      <c r="H17" s="47"/>
      <c r="I17" s="47"/>
      <c r="J17" s="47"/>
      <c r="K17" s="47"/>
      <c r="L17" s="47"/>
      <c r="M17" s="47"/>
      <c r="N17" s="47"/>
    </row>
    <row r="18" ht="21" customHeight="1" spans="1:14">
      <c r="A18" s="98" t="str">
        <f t="shared" si="0"/>
        <v>    公车购置及运维费</v>
      </c>
      <c r="B18" s="99" t="s">
        <v>595</v>
      </c>
      <c r="C18" s="99" t="s">
        <v>608</v>
      </c>
      <c r="D18" s="47">
        <v>9000</v>
      </c>
      <c r="E18" s="47">
        <v>9000</v>
      </c>
      <c r="F18" s="47"/>
      <c r="G18" s="47"/>
      <c r="H18" s="47"/>
      <c r="I18" s="47"/>
      <c r="J18" s="47"/>
      <c r="K18" s="47"/>
      <c r="L18" s="47"/>
      <c r="M18" s="47"/>
      <c r="N18" s="47"/>
    </row>
    <row r="19" ht="21" customHeight="1" spans="1:14">
      <c r="A19" s="98" t="str">
        <f t="shared" si="0"/>
        <v>    公车购置及运维费</v>
      </c>
      <c r="B19" s="99" t="s">
        <v>596</v>
      </c>
      <c r="C19" s="99" t="s">
        <v>608</v>
      </c>
      <c r="D19" s="47">
        <v>17200</v>
      </c>
      <c r="E19" s="47">
        <v>17200</v>
      </c>
      <c r="F19" s="47"/>
      <c r="G19" s="47"/>
      <c r="H19" s="47"/>
      <c r="I19" s="47"/>
      <c r="J19" s="47"/>
      <c r="K19" s="47"/>
      <c r="L19" s="47"/>
      <c r="M19" s="47"/>
      <c r="N19" s="47"/>
    </row>
    <row r="20" ht="21" customHeight="1" spans="1:14">
      <c r="A20" s="100" t="s">
        <v>73</v>
      </c>
      <c r="B20" s="28"/>
      <c r="C20" s="28"/>
      <c r="D20" s="47">
        <v>13100</v>
      </c>
      <c r="E20" s="47">
        <v>13100</v>
      </c>
      <c r="F20" s="47"/>
      <c r="G20" s="47"/>
      <c r="H20" s="47"/>
      <c r="I20" s="47"/>
      <c r="J20" s="47"/>
      <c r="K20" s="47"/>
      <c r="L20" s="47"/>
      <c r="M20" s="47"/>
      <c r="N20" s="47"/>
    </row>
    <row r="21" ht="21" customHeight="1" spans="1:14">
      <c r="A21" s="98" t="str">
        <f t="shared" si="0"/>
        <v>    公车购置及运维费</v>
      </c>
      <c r="B21" s="99" t="s">
        <v>600</v>
      </c>
      <c r="C21" s="99" t="s">
        <v>608</v>
      </c>
      <c r="D21" s="47">
        <v>4500</v>
      </c>
      <c r="E21" s="47">
        <v>4500</v>
      </c>
      <c r="F21" s="47"/>
      <c r="G21" s="47"/>
      <c r="H21" s="47"/>
      <c r="I21" s="47"/>
      <c r="J21" s="47"/>
      <c r="K21" s="47"/>
      <c r="L21" s="47"/>
      <c r="M21" s="47"/>
      <c r="N21" s="47"/>
    </row>
    <row r="22" ht="21" customHeight="1" spans="1:14">
      <c r="A22" s="98" t="str">
        <f t="shared" si="0"/>
        <v>    公车购置及运维费</v>
      </c>
      <c r="B22" s="99" t="s">
        <v>601</v>
      </c>
      <c r="C22" s="99" t="s">
        <v>608</v>
      </c>
      <c r="D22" s="47">
        <v>8600</v>
      </c>
      <c r="E22" s="47">
        <v>8600</v>
      </c>
      <c r="F22" s="47"/>
      <c r="G22" s="47"/>
      <c r="H22" s="47"/>
      <c r="I22" s="47"/>
      <c r="J22" s="47"/>
      <c r="K22" s="47"/>
      <c r="L22" s="47"/>
      <c r="M22" s="47"/>
      <c r="N22" s="47"/>
    </row>
    <row r="23" ht="21" customHeight="1" spans="1:14">
      <c r="A23" s="101" t="s">
        <v>399</v>
      </c>
      <c r="B23" s="102"/>
      <c r="C23" s="103"/>
      <c r="D23" s="47">
        <v>4673300</v>
      </c>
      <c r="E23" s="47">
        <v>4673300</v>
      </c>
      <c r="F23" s="47"/>
      <c r="G23" s="47"/>
      <c r="H23" s="47"/>
      <c r="I23" s="47"/>
      <c r="J23" s="47"/>
      <c r="K23" s="47"/>
      <c r="L23" s="47"/>
      <c r="M23" s="47"/>
      <c r="N23" s="47"/>
    </row>
  </sheetData>
  <mergeCells count="14">
    <mergeCell ref="A2:N2"/>
    <mergeCell ref="A3:N3"/>
    <mergeCell ref="A4:C4"/>
    <mergeCell ref="D5:N5"/>
    <mergeCell ref="I6:N6"/>
    <mergeCell ref="A23:C23"/>
    <mergeCell ref="A5:A7"/>
    <mergeCell ref="B5:B7"/>
    <mergeCell ref="C5:C7"/>
    <mergeCell ref="D6:D7"/>
    <mergeCell ref="E6:E7"/>
    <mergeCell ref="F6:F7"/>
    <mergeCell ref="G6:G7"/>
    <mergeCell ref="H6:H7"/>
  </mergeCells>
  <pageMargins left="0.75" right="0.75" top="1" bottom="1" header="0.5" footer="0.5"/>
  <pageSetup paperSize="9" scale="71"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pane ySplit="1" topLeftCell="A2" activePane="bottomLeft" state="frozen"/>
      <selection/>
      <selection pane="bottomLeft" activeCell="E5" sqref="E5:N5"/>
    </sheetView>
  </sheetViews>
  <sheetFormatPr defaultColWidth="9.14166666666667" defaultRowHeight="14.25" customHeight="1"/>
  <cols>
    <col min="1" max="1" width="21.875" customWidth="1"/>
    <col min="2" max="14" width="10.75" customWidth="1"/>
  </cols>
  <sheetData>
    <row r="1" customHeight="1" spans="1:14">
      <c r="A1" s="1"/>
      <c r="B1" s="1"/>
      <c r="C1" s="1"/>
      <c r="D1" s="1"/>
      <c r="E1" s="1"/>
      <c r="F1" s="1"/>
      <c r="G1" s="1"/>
      <c r="H1" s="1"/>
      <c r="I1" s="1"/>
      <c r="J1" s="1"/>
      <c r="K1" s="1"/>
      <c r="L1" s="1"/>
      <c r="M1" s="1"/>
      <c r="N1" s="1"/>
    </row>
    <row r="2" ht="13.5" customHeight="1" spans="1:14">
      <c r="A2" s="32" t="s">
        <v>609</v>
      </c>
      <c r="B2" s="32"/>
      <c r="C2" s="32"/>
      <c r="D2" s="32"/>
      <c r="E2" s="32"/>
      <c r="F2" s="32"/>
      <c r="G2" s="32"/>
      <c r="H2" s="32"/>
      <c r="I2" s="32"/>
      <c r="J2" s="32"/>
      <c r="K2" s="32"/>
      <c r="L2" s="32"/>
      <c r="M2" s="32"/>
      <c r="N2" s="51"/>
    </row>
    <row r="3" ht="27.75" customHeight="1" spans="1:14">
      <c r="A3" s="75" t="s">
        <v>610</v>
      </c>
      <c r="B3" s="34"/>
      <c r="C3" s="34"/>
      <c r="D3" s="34"/>
      <c r="E3" s="34"/>
      <c r="F3" s="34"/>
      <c r="G3" s="34"/>
      <c r="H3" s="34"/>
      <c r="I3" s="34"/>
      <c r="J3" s="34"/>
      <c r="K3" s="34"/>
      <c r="L3" s="34"/>
      <c r="M3" s="34"/>
      <c r="N3" s="34"/>
    </row>
    <row r="4" ht="18" customHeight="1" spans="1:14">
      <c r="A4" s="76" t="str">
        <f>"单位名称："&amp;"中国共产党玉溪市委员会办公室"</f>
        <v>单位名称：中国共产党玉溪市委员会办公室</v>
      </c>
      <c r="B4" s="77"/>
      <c r="C4" s="77"/>
      <c r="D4" s="78"/>
      <c r="E4" s="79"/>
      <c r="F4" s="79"/>
      <c r="G4" s="79"/>
      <c r="H4" s="79"/>
      <c r="I4" s="79"/>
      <c r="N4" s="82" t="s">
        <v>2</v>
      </c>
    </row>
    <row r="5" ht="19.5" customHeight="1" spans="1:14">
      <c r="A5" s="37" t="s">
        <v>611</v>
      </c>
      <c r="B5" s="53" t="s">
        <v>148</v>
      </c>
      <c r="C5" s="54"/>
      <c r="D5" s="54"/>
      <c r="E5" s="80" t="s">
        <v>612</v>
      </c>
      <c r="F5" s="80"/>
      <c r="G5" s="80"/>
      <c r="H5" s="80"/>
      <c r="I5" s="80"/>
      <c r="J5" s="80"/>
      <c r="K5" s="80"/>
      <c r="L5" s="80"/>
      <c r="M5" s="80"/>
      <c r="N5" s="80"/>
    </row>
    <row r="6" ht="40.5" customHeight="1" spans="1:14">
      <c r="A6" s="43"/>
      <c r="B6" s="40" t="s">
        <v>30</v>
      </c>
      <c r="C6" s="36" t="s">
        <v>33</v>
      </c>
      <c r="D6" s="81" t="s">
        <v>613</v>
      </c>
      <c r="E6" s="44" t="s">
        <v>614</v>
      </c>
      <c r="F6" s="44" t="s">
        <v>615</v>
      </c>
      <c r="G6" s="44" t="s">
        <v>616</v>
      </c>
      <c r="H6" s="44" t="s">
        <v>617</v>
      </c>
      <c r="I6" s="44" t="s">
        <v>618</v>
      </c>
      <c r="J6" s="44" t="s">
        <v>619</v>
      </c>
      <c r="K6" s="44" t="s">
        <v>620</v>
      </c>
      <c r="L6" s="44" t="s">
        <v>621</v>
      </c>
      <c r="M6" s="44" t="s">
        <v>622</v>
      </c>
      <c r="N6" s="44" t="s">
        <v>623</v>
      </c>
    </row>
    <row r="7" ht="19.5" customHeight="1" spans="1:14">
      <c r="A7" s="44">
        <v>1</v>
      </c>
      <c r="B7" s="44">
        <v>2</v>
      </c>
      <c r="C7" s="44">
        <v>3</v>
      </c>
      <c r="D7" s="53">
        <v>4</v>
      </c>
      <c r="E7" s="44">
        <v>5</v>
      </c>
      <c r="F7" s="44">
        <v>6</v>
      </c>
      <c r="G7" s="44">
        <v>7</v>
      </c>
      <c r="H7" s="53">
        <v>8</v>
      </c>
      <c r="I7" s="44">
        <v>9</v>
      </c>
      <c r="J7" s="44">
        <v>10</v>
      </c>
      <c r="K7" s="44">
        <v>11</v>
      </c>
      <c r="L7" s="53">
        <v>12</v>
      </c>
      <c r="M7" s="44">
        <v>13</v>
      </c>
      <c r="N7" s="44">
        <v>14</v>
      </c>
    </row>
    <row r="8" ht="20.25" customHeight="1" spans="1:14">
      <c r="A8" s="45"/>
      <c r="B8" s="47"/>
      <c r="C8" s="47"/>
      <c r="D8" s="47"/>
      <c r="E8" s="47"/>
      <c r="F8" s="47"/>
      <c r="G8" s="47"/>
      <c r="H8" s="47"/>
      <c r="I8" s="47"/>
      <c r="J8" s="47"/>
      <c r="K8" s="47"/>
      <c r="L8" s="47"/>
      <c r="M8" s="47"/>
      <c r="N8" s="47"/>
    </row>
    <row r="9" ht="20.25" customHeight="1" spans="1:14">
      <c r="A9" s="45"/>
      <c r="B9" s="47"/>
      <c r="C9" s="47"/>
      <c r="D9" s="47"/>
      <c r="E9" s="47"/>
      <c r="F9" s="47"/>
      <c r="G9" s="47"/>
      <c r="H9" s="47"/>
      <c r="I9" s="47"/>
      <c r="J9" s="47"/>
      <c r="K9" s="47"/>
      <c r="L9" s="47"/>
      <c r="M9" s="47"/>
      <c r="N9" s="47"/>
    </row>
    <row r="10" ht="20.25" customHeight="1" spans="1:14">
      <c r="A10" s="73" t="s">
        <v>30</v>
      </c>
      <c r="B10" s="47"/>
      <c r="C10" s="47"/>
      <c r="D10" s="47"/>
      <c r="E10" s="47"/>
      <c r="F10" s="47"/>
      <c r="G10" s="47"/>
      <c r="H10" s="47"/>
      <c r="I10" s="47"/>
      <c r="J10" s="47"/>
      <c r="K10" s="47"/>
      <c r="L10" s="47"/>
      <c r="M10" s="47"/>
      <c r="N10" s="47"/>
    </row>
    <row r="11" customHeight="1" spans="1:1">
      <c r="A11" t="s">
        <v>624</v>
      </c>
    </row>
  </sheetData>
  <mergeCells count="6">
    <mergeCell ref="A2:N2"/>
    <mergeCell ref="A3:N3"/>
    <mergeCell ref="A4:I4"/>
    <mergeCell ref="B5:D5"/>
    <mergeCell ref="E5:N5"/>
    <mergeCell ref="A5:A6"/>
  </mergeCells>
  <pageMargins left="0.75" right="0.75" top="1" bottom="1" header="0.5" footer="0.5"/>
  <pageSetup paperSize="9" scale="82"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9"/>
  <sheetViews>
    <sheetView showZeros="0" workbookViewId="0">
      <pane ySplit="1" topLeftCell="A2" activePane="bottomLeft" state="frozen"/>
      <selection/>
      <selection pane="bottomLeft" activeCell="D39" sqref="D39"/>
    </sheetView>
  </sheetViews>
  <sheetFormatPr defaultColWidth="9.14166666666667" defaultRowHeight="12" customHeight="1"/>
  <cols>
    <col min="1" max="5" width="18" customWidth="1"/>
    <col min="6" max="6" width="11.2833333333333" customWidth="1"/>
    <col min="7" max="7" width="10.3166666666667" customWidth="1"/>
    <col min="8" max="8" width="9.31666666666667" customWidth="1"/>
    <col min="9" max="9" width="13.425" customWidth="1"/>
    <col min="10" max="10" width="18.125" customWidth="1"/>
  </cols>
  <sheetData>
    <row r="1" customHeight="1" spans="1:10">
      <c r="A1" s="1"/>
      <c r="B1" s="1"/>
      <c r="C1" s="1"/>
      <c r="D1" s="1"/>
      <c r="E1" s="1"/>
      <c r="F1" s="1"/>
      <c r="G1" s="1"/>
      <c r="H1" s="1"/>
      <c r="I1" s="1"/>
      <c r="J1" s="1"/>
    </row>
    <row r="2" customHeight="1" spans="1:10">
      <c r="A2" s="32" t="s">
        <v>625</v>
      </c>
      <c r="B2" s="32"/>
      <c r="C2" s="32"/>
      <c r="D2" s="32"/>
      <c r="E2" s="32"/>
      <c r="F2" s="32"/>
      <c r="G2" s="32"/>
      <c r="H2" s="32"/>
      <c r="I2" s="32"/>
      <c r="J2" s="51"/>
    </row>
    <row r="3" ht="28.5" customHeight="1" spans="1:10">
      <c r="A3" s="68" t="s">
        <v>626</v>
      </c>
      <c r="B3" s="69"/>
      <c r="C3" s="69"/>
      <c r="D3" s="69"/>
      <c r="E3" s="69"/>
      <c r="F3" s="70"/>
      <c r="G3" s="69"/>
      <c r="H3" s="70"/>
      <c r="I3" s="70"/>
      <c r="J3" s="69"/>
    </row>
    <row r="4" ht="15" customHeight="1" spans="1:1">
      <c r="A4" s="6" t="str">
        <f>"单位名称："&amp;"中国共产党玉溪市委员会办公室"</f>
        <v>单位名称：中国共产党玉溪市委员会办公室</v>
      </c>
    </row>
    <row r="5" ht="14.25" customHeight="1" spans="1:10">
      <c r="A5" s="71" t="s">
        <v>402</v>
      </c>
      <c r="B5" s="71" t="s">
        <v>403</v>
      </c>
      <c r="C5" s="71" t="s">
        <v>404</v>
      </c>
      <c r="D5" s="71" t="s">
        <v>405</v>
      </c>
      <c r="E5" s="71" t="s">
        <v>406</v>
      </c>
      <c r="F5" s="56" t="s">
        <v>407</v>
      </c>
      <c r="G5" s="71" t="s">
        <v>408</v>
      </c>
      <c r="H5" s="56" t="s">
        <v>409</v>
      </c>
      <c r="I5" s="56" t="s">
        <v>410</v>
      </c>
      <c r="J5" s="71" t="s">
        <v>411</v>
      </c>
    </row>
    <row r="6" ht="14.25" customHeight="1" spans="1:10">
      <c r="A6" s="71">
        <v>1</v>
      </c>
      <c r="B6" s="71">
        <v>2</v>
      </c>
      <c r="C6" s="71">
        <v>3</v>
      </c>
      <c r="D6" s="71">
        <v>4</v>
      </c>
      <c r="E6" s="71">
        <v>5</v>
      </c>
      <c r="F6" s="56">
        <v>6</v>
      </c>
      <c r="G6" s="71">
        <v>7</v>
      </c>
      <c r="H6" s="56">
        <v>8</v>
      </c>
      <c r="I6" s="56">
        <v>9</v>
      </c>
      <c r="J6" s="71">
        <v>10</v>
      </c>
    </row>
    <row r="7" ht="15" customHeight="1" spans="1:10">
      <c r="A7" s="45"/>
      <c r="B7" s="72"/>
      <c r="C7" s="72"/>
      <c r="D7" s="72"/>
      <c r="E7" s="73"/>
      <c r="F7" s="74"/>
      <c r="G7" s="73"/>
      <c r="H7" s="74"/>
      <c r="I7" s="74"/>
      <c r="J7" s="73"/>
    </row>
    <row r="8" ht="33.75" customHeight="1" spans="1:10">
      <c r="A8" s="45"/>
      <c r="B8" s="46"/>
      <c r="C8" s="46"/>
      <c r="D8" s="46"/>
      <c r="E8" s="45"/>
      <c r="F8" s="46"/>
      <c r="G8" s="45"/>
      <c r="H8" s="46"/>
      <c r="I8" s="46"/>
      <c r="J8" s="45"/>
    </row>
    <row r="9" ht="17" customHeight="1" spans="1:1">
      <c r="A9" t="s">
        <v>624</v>
      </c>
    </row>
  </sheetData>
  <mergeCells count="3">
    <mergeCell ref="A2:J2"/>
    <mergeCell ref="A3:J3"/>
    <mergeCell ref="A4:H4"/>
  </mergeCells>
  <pageMargins left="0.75" right="0.75" top="1" bottom="1" header="0.5" footer="0.5"/>
  <pageSetup paperSize="9" scale="87"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25"/>
  <sheetViews>
    <sheetView showZeros="0" workbookViewId="0">
      <pane ySplit="1" topLeftCell="A2" activePane="bottomLeft" state="frozen"/>
      <selection/>
      <selection pane="bottomLeft" activeCell="A1" sqref="A$1:A$1048576"/>
    </sheetView>
  </sheetViews>
  <sheetFormatPr defaultColWidth="8.85" defaultRowHeight="15" customHeight="1" outlineLevelCol="7"/>
  <cols>
    <col min="1" max="1" width="31.5083333333333" customWidth="1"/>
    <col min="2" max="2" width="13.75" customWidth="1"/>
    <col min="3" max="3" width="29.25" customWidth="1"/>
    <col min="4" max="4" width="21.5083333333333" customWidth="1"/>
    <col min="5" max="6" width="8.98333333333333" customWidth="1"/>
    <col min="7" max="8" width="15.1333333333333" customWidth="1"/>
  </cols>
  <sheetData>
    <row r="1" customHeight="1" spans="1:8">
      <c r="A1" s="57"/>
      <c r="B1" s="57"/>
      <c r="C1" s="57"/>
      <c r="D1" s="57"/>
      <c r="E1" s="57"/>
      <c r="F1" s="57"/>
      <c r="G1" s="57"/>
      <c r="H1" s="57"/>
    </row>
    <row r="2" ht="18.75" customHeight="1" spans="1:8">
      <c r="A2" s="58" t="s">
        <v>627</v>
      </c>
      <c r="B2" s="58"/>
      <c r="C2" s="58"/>
      <c r="D2" s="58"/>
      <c r="E2" s="58"/>
      <c r="F2" s="58"/>
      <c r="G2" s="58"/>
      <c r="H2" s="58" t="s">
        <v>627</v>
      </c>
    </row>
    <row r="3" ht="28.5" customHeight="1" spans="1:8">
      <c r="A3" s="59" t="s">
        <v>628</v>
      </c>
      <c r="B3" s="59"/>
      <c r="C3" s="59"/>
      <c r="D3" s="59"/>
      <c r="E3" s="59"/>
      <c r="F3" s="59"/>
      <c r="G3" s="59"/>
      <c r="H3" s="59"/>
    </row>
    <row r="4" ht="18.75" customHeight="1" spans="1:8">
      <c r="A4" s="60" t="str">
        <f>"单位名称："&amp;"中国共产党玉溪市委员会办公室"</f>
        <v>单位名称：中国共产党玉溪市委员会办公室</v>
      </c>
      <c r="B4" s="60"/>
      <c r="C4" s="60"/>
      <c r="D4" s="60"/>
      <c r="E4" s="60"/>
      <c r="F4" s="60"/>
      <c r="G4" s="60"/>
      <c r="H4" s="60"/>
    </row>
    <row r="5" ht="18.75" customHeight="1" spans="1:8">
      <c r="A5" s="61" t="s">
        <v>141</v>
      </c>
      <c r="B5" s="61" t="s">
        <v>629</v>
      </c>
      <c r="C5" s="61" t="s">
        <v>630</v>
      </c>
      <c r="D5" s="61" t="s">
        <v>631</v>
      </c>
      <c r="E5" s="61" t="s">
        <v>632</v>
      </c>
      <c r="F5" s="61" t="s">
        <v>633</v>
      </c>
      <c r="G5" s="61"/>
      <c r="H5" s="61"/>
    </row>
    <row r="6" ht="18.75" customHeight="1" spans="1:8">
      <c r="A6" s="61"/>
      <c r="B6" s="61"/>
      <c r="C6" s="61"/>
      <c r="D6" s="61"/>
      <c r="E6" s="61"/>
      <c r="F6" s="61" t="s">
        <v>571</v>
      </c>
      <c r="G6" s="61" t="s">
        <v>634</v>
      </c>
      <c r="H6" s="61" t="s">
        <v>635</v>
      </c>
    </row>
    <row r="7" ht="18.75" customHeight="1" spans="1:8">
      <c r="A7" s="62" t="s">
        <v>44</v>
      </c>
      <c r="B7" s="62" t="s">
        <v>45</v>
      </c>
      <c r="C7" s="62" t="s">
        <v>46</v>
      </c>
      <c r="D7" s="62" t="s">
        <v>47</v>
      </c>
      <c r="E7" s="62" t="s">
        <v>48</v>
      </c>
      <c r="F7" s="62" t="s">
        <v>49</v>
      </c>
      <c r="G7" s="62" t="s">
        <v>50</v>
      </c>
      <c r="H7" s="62" t="s">
        <v>51</v>
      </c>
    </row>
    <row r="8" ht="18" customHeight="1" spans="1:8">
      <c r="A8" s="63" t="s">
        <v>64</v>
      </c>
      <c r="B8" s="63"/>
      <c r="C8" s="63"/>
      <c r="D8" s="63"/>
      <c r="E8" s="64"/>
      <c r="F8" s="65">
        <v>67</v>
      </c>
      <c r="G8" s="66">
        <v>155500</v>
      </c>
      <c r="H8" s="66">
        <v>289500</v>
      </c>
    </row>
    <row r="9" ht="18" customHeight="1" spans="1:8">
      <c r="A9" s="67" t="s">
        <v>64</v>
      </c>
      <c r="B9" s="63" t="s">
        <v>636</v>
      </c>
      <c r="C9" s="63" t="s">
        <v>637</v>
      </c>
      <c r="D9" s="63" t="s">
        <v>638</v>
      </c>
      <c r="E9" s="64" t="s">
        <v>593</v>
      </c>
      <c r="F9" s="65">
        <v>5</v>
      </c>
      <c r="G9" s="66">
        <v>4000</v>
      </c>
      <c r="H9" s="66">
        <v>20000</v>
      </c>
    </row>
    <row r="10" ht="18" customHeight="1" spans="1:8">
      <c r="A10" s="67" t="s">
        <v>64</v>
      </c>
      <c r="B10" s="63" t="s">
        <v>636</v>
      </c>
      <c r="C10" s="63" t="s">
        <v>639</v>
      </c>
      <c r="D10" s="63" t="s">
        <v>640</v>
      </c>
      <c r="E10" s="64" t="s">
        <v>593</v>
      </c>
      <c r="F10" s="65">
        <v>1</v>
      </c>
      <c r="G10" s="66">
        <v>40000</v>
      </c>
      <c r="H10" s="66">
        <v>40000</v>
      </c>
    </row>
    <row r="11" ht="18" customHeight="1" spans="1:8">
      <c r="A11" s="67" t="s">
        <v>64</v>
      </c>
      <c r="B11" s="63" t="s">
        <v>636</v>
      </c>
      <c r="C11" s="63" t="s">
        <v>641</v>
      </c>
      <c r="D11" s="63" t="s">
        <v>642</v>
      </c>
      <c r="E11" s="64" t="s">
        <v>593</v>
      </c>
      <c r="F11" s="65">
        <v>5</v>
      </c>
      <c r="G11" s="66">
        <v>6000</v>
      </c>
      <c r="H11" s="66">
        <v>30000</v>
      </c>
    </row>
    <row r="12" ht="18" customHeight="1" spans="1:8">
      <c r="A12" s="67" t="s">
        <v>64</v>
      </c>
      <c r="B12" s="63" t="s">
        <v>636</v>
      </c>
      <c r="C12" s="63" t="s">
        <v>643</v>
      </c>
      <c r="D12" s="63" t="s">
        <v>644</v>
      </c>
      <c r="E12" s="64" t="s">
        <v>593</v>
      </c>
      <c r="F12" s="65">
        <v>1</v>
      </c>
      <c r="G12" s="66">
        <v>42000</v>
      </c>
      <c r="H12" s="66">
        <v>42000</v>
      </c>
    </row>
    <row r="13" ht="18" customHeight="1" spans="1:8">
      <c r="A13" s="67" t="s">
        <v>64</v>
      </c>
      <c r="B13" s="63" t="s">
        <v>645</v>
      </c>
      <c r="C13" s="63" t="s">
        <v>646</v>
      </c>
      <c r="D13" s="63" t="s">
        <v>647</v>
      </c>
      <c r="E13" s="64" t="s">
        <v>648</v>
      </c>
      <c r="F13" s="65">
        <v>5</v>
      </c>
      <c r="G13" s="66">
        <v>2000</v>
      </c>
      <c r="H13" s="66">
        <v>10000</v>
      </c>
    </row>
    <row r="14" ht="18" customHeight="1" spans="1:8">
      <c r="A14" s="67" t="s">
        <v>64</v>
      </c>
      <c r="B14" s="63" t="s">
        <v>645</v>
      </c>
      <c r="C14" s="63" t="s">
        <v>649</v>
      </c>
      <c r="D14" s="63" t="s">
        <v>650</v>
      </c>
      <c r="E14" s="64" t="s">
        <v>651</v>
      </c>
      <c r="F14" s="65">
        <v>5</v>
      </c>
      <c r="G14" s="66">
        <v>800</v>
      </c>
      <c r="H14" s="66">
        <v>4000</v>
      </c>
    </row>
    <row r="15" ht="18" customHeight="1" spans="1:8">
      <c r="A15" s="67" t="s">
        <v>64</v>
      </c>
      <c r="B15" s="63" t="s">
        <v>645</v>
      </c>
      <c r="C15" s="63" t="s">
        <v>652</v>
      </c>
      <c r="D15" s="63" t="s">
        <v>653</v>
      </c>
      <c r="E15" s="64" t="s">
        <v>648</v>
      </c>
      <c r="F15" s="65">
        <v>5</v>
      </c>
      <c r="G15" s="66">
        <v>2500</v>
      </c>
      <c r="H15" s="66">
        <v>12500</v>
      </c>
    </row>
    <row r="16" ht="18" customHeight="1" spans="1:8">
      <c r="A16" s="67" t="s">
        <v>64</v>
      </c>
      <c r="B16" s="63" t="s">
        <v>645</v>
      </c>
      <c r="C16" s="63" t="s">
        <v>649</v>
      </c>
      <c r="D16" s="63" t="s">
        <v>650</v>
      </c>
      <c r="E16" s="64" t="s">
        <v>651</v>
      </c>
      <c r="F16" s="65">
        <v>5</v>
      </c>
      <c r="G16" s="66">
        <v>1000</v>
      </c>
      <c r="H16" s="66">
        <v>5000</v>
      </c>
    </row>
    <row r="17" ht="18" customHeight="1" spans="1:8">
      <c r="A17" s="67" t="s">
        <v>64</v>
      </c>
      <c r="B17" s="63" t="s">
        <v>645</v>
      </c>
      <c r="C17" s="63" t="s">
        <v>646</v>
      </c>
      <c r="D17" s="63" t="s">
        <v>654</v>
      </c>
      <c r="E17" s="64" t="s">
        <v>648</v>
      </c>
      <c r="F17" s="65">
        <v>5</v>
      </c>
      <c r="G17" s="66">
        <v>2500</v>
      </c>
      <c r="H17" s="66">
        <v>12500</v>
      </c>
    </row>
    <row r="18" ht="18" customHeight="1" spans="1:8">
      <c r="A18" s="67" t="s">
        <v>64</v>
      </c>
      <c r="B18" s="63" t="s">
        <v>645</v>
      </c>
      <c r="C18" s="63" t="s">
        <v>655</v>
      </c>
      <c r="D18" s="63" t="s">
        <v>656</v>
      </c>
      <c r="E18" s="64" t="s">
        <v>657</v>
      </c>
      <c r="F18" s="65">
        <v>5</v>
      </c>
      <c r="G18" s="66">
        <v>3500</v>
      </c>
      <c r="H18" s="66">
        <v>17500</v>
      </c>
    </row>
    <row r="19" ht="18" customHeight="1" spans="1:8">
      <c r="A19" s="67" t="s">
        <v>64</v>
      </c>
      <c r="B19" s="63" t="s">
        <v>645</v>
      </c>
      <c r="C19" s="63" t="s">
        <v>658</v>
      </c>
      <c r="D19" s="63" t="s">
        <v>659</v>
      </c>
      <c r="E19" s="64" t="s">
        <v>555</v>
      </c>
      <c r="F19" s="65">
        <v>5</v>
      </c>
      <c r="G19" s="66">
        <v>1200</v>
      </c>
      <c r="H19" s="66">
        <v>6000</v>
      </c>
    </row>
    <row r="20" ht="18" customHeight="1" spans="1:8">
      <c r="A20" s="67" t="s">
        <v>67</v>
      </c>
      <c r="B20" s="63" t="s">
        <v>636</v>
      </c>
      <c r="C20" s="63" t="s">
        <v>639</v>
      </c>
      <c r="D20" s="63" t="s">
        <v>592</v>
      </c>
      <c r="E20" s="64" t="s">
        <v>555</v>
      </c>
      <c r="F20" s="65">
        <v>1</v>
      </c>
      <c r="G20" s="66">
        <v>40000</v>
      </c>
      <c r="H20" s="66">
        <v>40000</v>
      </c>
    </row>
    <row r="21" ht="18" customHeight="1" spans="1:8">
      <c r="A21" s="67" t="s">
        <v>67</v>
      </c>
      <c r="B21" s="63" t="s">
        <v>636</v>
      </c>
      <c r="C21" s="63" t="s">
        <v>660</v>
      </c>
      <c r="D21" s="63" t="s">
        <v>661</v>
      </c>
      <c r="E21" s="64" t="s">
        <v>555</v>
      </c>
      <c r="F21" s="65">
        <v>1</v>
      </c>
      <c r="G21" s="66">
        <v>2000</v>
      </c>
      <c r="H21" s="66">
        <v>2000</v>
      </c>
    </row>
    <row r="22" ht="18" customHeight="1" spans="1:8">
      <c r="A22" s="67" t="s">
        <v>67</v>
      </c>
      <c r="B22" s="63" t="s">
        <v>636</v>
      </c>
      <c r="C22" s="63" t="s">
        <v>662</v>
      </c>
      <c r="D22" s="63" t="s">
        <v>663</v>
      </c>
      <c r="E22" s="64" t="s">
        <v>555</v>
      </c>
      <c r="F22" s="65">
        <v>10</v>
      </c>
      <c r="G22" s="66">
        <v>1000</v>
      </c>
      <c r="H22" s="66">
        <v>10000</v>
      </c>
    </row>
    <row r="23" ht="18" customHeight="1" spans="1:8">
      <c r="A23" s="67" t="s">
        <v>67</v>
      </c>
      <c r="B23" s="63" t="s">
        <v>645</v>
      </c>
      <c r="C23" s="63" t="s">
        <v>664</v>
      </c>
      <c r="D23" s="63" t="s">
        <v>591</v>
      </c>
      <c r="E23" s="64" t="s">
        <v>555</v>
      </c>
      <c r="F23" s="65">
        <v>2</v>
      </c>
      <c r="G23" s="66">
        <v>1000</v>
      </c>
      <c r="H23" s="66">
        <v>2000</v>
      </c>
    </row>
    <row r="24" ht="18" customHeight="1" spans="1:8">
      <c r="A24" s="67" t="s">
        <v>71</v>
      </c>
      <c r="B24" s="63" t="s">
        <v>636</v>
      </c>
      <c r="C24" s="63" t="s">
        <v>641</v>
      </c>
      <c r="D24" s="63" t="s">
        <v>665</v>
      </c>
      <c r="E24" s="64" t="s">
        <v>593</v>
      </c>
      <c r="F24" s="65">
        <v>6</v>
      </c>
      <c r="G24" s="66">
        <v>6000</v>
      </c>
      <c r="H24" s="66">
        <v>36000</v>
      </c>
    </row>
    <row r="25" ht="18" customHeight="1" spans="1:8">
      <c r="A25" s="64" t="s">
        <v>30</v>
      </c>
      <c r="B25" s="64"/>
      <c r="C25" s="64"/>
      <c r="D25" s="64"/>
      <c r="E25" s="64"/>
      <c r="F25" s="65">
        <v>67</v>
      </c>
      <c r="G25" s="66"/>
      <c r="H25" s="66">
        <v>289500</v>
      </c>
    </row>
  </sheetData>
  <mergeCells count="10">
    <mergeCell ref="A2:H2"/>
    <mergeCell ref="A3:H3"/>
    <mergeCell ref="A4:H4"/>
    <mergeCell ref="F5:H5"/>
    <mergeCell ref="A25:E25"/>
    <mergeCell ref="A5:A6"/>
    <mergeCell ref="B5:B6"/>
    <mergeCell ref="C5:C6"/>
    <mergeCell ref="D5:D6"/>
    <mergeCell ref="E5:E6"/>
  </mergeCells>
  <printOptions horizontalCentered="1"/>
  <pageMargins left="0.751388888888889" right="0.751388888888889" top="1" bottom="1" header="0.5" footer="0.5"/>
  <pageSetup paperSize="9" scale="91" pageOrder="overThenDown"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2"/>
  <sheetViews>
    <sheetView showZeros="0" workbookViewId="0">
      <pane ySplit="1" topLeftCell="A2" activePane="bottomLeft" state="frozen"/>
      <selection/>
      <selection pane="bottomLeft" activeCell="I16" sqref="I16"/>
    </sheetView>
  </sheetViews>
  <sheetFormatPr defaultColWidth="9.14166666666667" defaultRowHeight="14.25" customHeight="1"/>
  <cols>
    <col min="1" max="8" width="10.375" customWidth="1"/>
    <col min="9" max="11" width="14.75" customWidth="1"/>
  </cols>
  <sheetData>
    <row r="1" customHeight="1" spans="1:11">
      <c r="A1" s="1"/>
      <c r="B1" s="1"/>
      <c r="C1" s="1"/>
      <c r="D1" s="1"/>
      <c r="E1" s="1"/>
      <c r="F1" s="1"/>
      <c r="G1" s="1"/>
      <c r="H1" s="1"/>
      <c r="I1" s="1"/>
      <c r="J1" s="1"/>
      <c r="K1" s="1"/>
    </row>
    <row r="2" ht="13.5" customHeight="1" spans="1:11">
      <c r="A2" s="32" t="s">
        <v>666</v>
      </c>
      <c r="B2" s="32"/>
      <c r="C2" s="32"/>
      <c r="D2" s="33"/>
      <c r="E2" s="33"/>
      <c r="F2" s="33"/>
      <c r="G2" s="33"/>
      <c r="H2" s="32"/>
      <c r="I2" s="32"/>
      <c r="J2" s="32"/>
      <c r="K2" s="51"/>
    </row>
    <row r="3" ht="28.5" customHeight="1" spans="1:11">
      <c r="A3" s="34" t="s">
        <v>667</v>
      </c>
      <c r="B3" s="34"/>
      <c r="C3" s="34"/>
      <c r="D3" s="34"/>
      <c r="E3" s="34"/>
      <c r="F3" s="34"/>
      <c r="G3" s="34"/>
      <c r="H3" s="34"/>
      <c r="I3" s="34"/>
      <c r="J3" s="34"/>
      <c r="K3" s="34"/>
    </row>
    <row r="4" ht="13.5" customHeight="1" spans="1:11">
      <c r="A4" s="6" t="str">
        <f>"单位名称："&amp;"中国共产党玉溪市委员会办公室"</f>
        <v>单位名称：中国共产党玉溪市委员会办公室</v>
      </c>
      <c r="B4" s="7"/>
      <c r="C4" s="7"/>
      <c r="D4" s="7"/>
      <c r="E4" s="7"/>
      <c r="F4" s="7"/>
      <c r="G4" s="7"/>
      <c r="H4" s="8"/>
      <c r="I4" s="8"/>
      <c r="J4" s="8"/>
      <c r="K4" s="52" t="s">
        <v>2</v>
      </c>
    </row>
    <row r="5" ht="21.75" customHeight="1" spans="1:11">
      <c r="A5" s="35" t="s">
        <v>340</v>
      </c>
      <c r="B5" s="35" t="s">
        <v>143</v>
      </c>
      <c r="C5" s="35" t="s">
        <v>341</v>
      </c>
      <c r="D5" s="36" t="s">
        <v>144</v>
      </c>
      <c r="E5" s="36" t="s">
        <v>145</v>
      </c>
      <c r="F5" s="36" t="s">
        <v>146</v>
      </c>
      <c r="G5" s="36" t="s">
        <v>147</v>
      </c>
      <c r="H5" s="37" t="s">
        <v>30</v>
      </c>
      <c r="I5" s="53" t="s">
        <v>668</v>
      </c>
      <c r="J5" s="54"/>
      <c r="K5" s="55"/>
    </row>
    <row r="6" ht="21.75" customHeight="1" spans="1:11">
      <c r="A6" s="38"/>
      <c r="B6" s="38"/>
      <c r="C6" s="38"/>
      <c r="D6" s="39"/>
      <c r="E6" s="39"/>
      <c r="F6" s="39"/>
      <c r="G6" s="39"/>
      <c r="H6" s="40"/>
      <c r="I6" s="36" t="s">
        <v>33</v>
      </c>
      <c r="J6" s="36" t="s">
        <v>34</v>
      </c>
      <c r="K6" s="36" t="s">
        <v>35</v>
      </c>
    </row>
    <row r="7" ht="40.5" customHeight="1" spans="1:11">
      <c r="A7" s="41"/>
      <c r="B7" s="41"/>
      <c r="C7" s="41"/>
      <c r="D7" s="42"/>
      <c r="E7" s="42"/>
      <c r="F7" s="42"/>
      <c r="G7" s="42"/>
      <c r="H7" s="43"/>
      <c r="I7" s="42" t="s">
        <v>32</v>
      </c>
      <c r="J7" s="42"/>
      <c r="K7" s="42"/>
    </row>
    <row r="8" ht="15" customHeight="1" spans="1:11">
      <c r="A8" s="44">
        <v>1</v>
      </c>
      <c r="B8" s="44">
        <v>2</v>
      </c>
      <c r="C8" s="44">
        <v>3</v>
      </c>
      <c r="D8" s="44">
        <v>4</v>
      </c>
      <c r="E8" s="44">
        <v>5</v>
      </c>
      <c r="F8" s="44">
        <v>6</v>
      </c>
      <c r="G8" s="44">
        <v>7</v>
      </c>
      <c r="H8" s="44">
        <v>8</v>
      </c>
      <c r="I8" s="44">
        <v>9</v>
      </c>
      <c r="J8" s="56">
        <v>10</v>
      </c>
      <c r="K8" s="56">
        <v>11</v>
      </c>
    </row>
    <row r="9" ht="30.65" customHeight="1" spans="1:11">
      <c r="A9" s="45"/>
      <c r="B9" s="46"/>
      <c r="C9" s="45"/>
      <c r="D9" s="45"/>
      <c r="E9" s="45"/>
      <c r="F9" s="45"/>
      <c r="G9" s="45"/>
      <c r="H9" s="47"/>
      <c r="I9" s="47"/>
      <c r="J9" s="47"/>
      <c r="K9" s="47"/>
    </row>
    <row r="10" ht="30.65" customHeight="1" spans="1:11">
      <c r="A10" s="46"/>
      <c r="B10" s="46"/>
      <c r="C10" s="46"/>
      <c r="D10" s="46"/>
      <c r="E10" s="46"/>
      <c r="F10" s="46"/>
      <c r="G10" s="46"/>
      <c r="H10" s="47"/>
      <c r="I10" s="47"/>
      <c r="J10" s="47"/>
      <c r="K10" s="47"/>
    </row>
    <row r="11" ht="18.75" customHeight="1" spans="1:11">
      <c r="A11" s="48" t="s">
        <v>399</v>
      </c>
      <c r="B11" s="49"/>
      <c r="C11" s="49"/>
      <c r="D11" s="49"/>
      <c r="E11" s="49"/>
      <c r="F11" s="49"/>
      <c r="G11" s="50"/>
      <c r="H11" s="47"/>
      <c r="I11" s="47"/>
      <c r="J11" s="47"/>
      <c r="K11" s="47"/>
    </row>
    <row r="12" customHeight="1" spans="1:1">
      <c r="A12" t="s">
        <v>669</v>
      </c>
    </row>
  </sheetData>
  <mergeCells count="16">
    <mergeCell ref="A2:K2"/>
    <mergeCell ref="A3:K3"/>
    <mergeCell ref="A4:G4"/>
    <mergeCell ref="I5:K5"/>
    <mergeCell ref="A11:G11"/>
    <mergeCell ref="A5:A7"/>
    <mergeCell ref="B5:B7"/>
    <mergeCell ref="C5:C7"/>
    <mergeCell ref="D5:D7"/>
    <mergeCell ref="E5:E7"/>
    <mergeCell ref="F5:F7"/>
    <mergeCell ref="G5:G7"/>
    <mergeCell ref="H5:H7"/>
    <mergeCell ref="I6:I7"/>
    <mergeCell ref="J6:J7"/>
    <mergeCell ref="K6:K7"/>
  </mergeCells>
  <pageMargins left="0.75" right="0.75" top="1" bottom="1" header="0.5" footer="0.5"/>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33"/>
  <sheetViews>
    <sheetView showZeros="0" workbookViewId="0">
      <pane ySplit="1" topLeftCell="A2" activePane="bottomLeft" state="frozen"/>
      <selection/>
      <selection pane="bottomLeft" activeCell="A1" sqref="A$1:A$1048576"/>
    </sheetView>
  </sheetViews>
  <sheetFormatPr defaultColWidth="9.14166666666667" defaultRowHeight="14.25" customHeight="1" outlineLevelCol="6"/>
  <cols>
    <col min="1" max="1" width="33.25" customWidth="1"/>
    <col min="2" max="2" width="15.5666666666667" customWidth="1"/>
    <col min="3" max="3" width="35.125" customWidth="1"/>
    <col min="4" max="4" width="9.7" customWidth="1"/>
    <col min="5" max="5" width="15.75" customWidth="1"/>
    <col min="6" max="6" width="15.625" customWidth="1"/>
    <col min="7" max="7" width="14.875" customWidth="1"/>
  </cols>
  <sheetData>
    <row r="1" customHeight="1" spans="1:7">
      <c r="A1" s="1"/>
      <c r="B1" s="1"/>
      <c r="C1" s="1"/>
      <c r="D1" s="1"/>
      <c r="E1" s="1"/>
      <c r="F1" s="1"/>
      <c r="G1" s="1"/>
    </row>
    <row r="2" ht="13.5" customHeight="1" spans="1:7">
      <c r="A2" s="2" t="s">
        <v>670</v>
      </c>
      <c r="B2" s="2"/>
      <c r="C2" s="2"/>
      <c r="D2" s="3"/>
      <c r="E2" s="2"/>
      <c r="F2" s="2"/>
      <c r="G2" s="4"/>
    </row>
    <row r="3" ht="27.75" customHeight="1" spans="1:7">
      <c r="A3" s="5" t="s">
        <v>671</v>
      </c>
      <c r="B3" s="5"/>
      <c r="C3" s="5"/>
      <c r="D3" s="5"/>
      <c r="E3" s="5"/>
      <c r="F3" s="5"/>
      <c r="G3" s="5"/>
    </row>
    <row r="4" ht="13.5" customHeight="1" spans="1:7">
      <c r="A4" s="6" t="str">
        <f>"单位名称："&amp;"中国共产党玉溪市委员会办公室"</f>
        <v>单位名称：中国共产党玉溪市委员会办公室</v>
      </c>
      <c r="B4" s="7"/>
      <c r="C4" s="7"/>
      <c r="D4" s="7"/>
      <c r="E4" s="8"/>
      <c r="F4" s="8"/>
      <c r="G4" s="9" t="s">
        <v>2</v>
      </c>
    </row>
    <row r="5" ht="21.75" customHeight="1" spans="1:7">
      <c r="A5" s="10" t="s">
        <v>341</v>
      </c>
      <c r="B5" s="10" t="s">
        <v>340</v>
      </c>
      <c r="C5" s="10" t="s">
        <v>143</v>
      </c>
      <c r="D5" s="11" t="s">
        <v>672</v>
      </c>
      <c r="E5" s="12" t="s">
        <v>33</v>
      </c>
      <c r="F5" s="13"/>
      <c r="G5" s="14"/>
    </row>
    <row r="6" ht="21.75" customHeight="1" spans="1:7">
      <c r="A6" s="15"/>
      <c r="B6" s="15"/>
      <c r="C6" s="15"/>
      <c r="D6" s="16"/>
      <c r="E6" s="17" t="s">
        <v>673</v>
      </c>
      <c r="F6" s="11" t="s">
        <v>674</v>
      </c>
      <c r="G6" s="11" t="s">
        <v>675</v>
      </c>
    </row>
    <row r="7" ht="40.5" customHeight="1" spans="1:7">
      <c r="A7" s="18"/>
      <c r="B7" s="18"/>
      <c r="C7" s="18"/>
      <c r="D7" s="19"/>
      <c r="E7" s="20"/>
      <c r="F7" s="19" t="s">
        <v>32</v>
      </c>
      <c r="G7" s="19"/>
    </row>
    <row r="8" ht="15" customHeight="1" spans="1:7">
      <c r="A8" s="21">
        <v>1</v>
      </c>
      <c r="B8" s="21">
        <v>2</v>
      </c>
      <c r="C8" s="21">
        <v>3</v>
      </c>
      <c r="D8" s="21">
        <v>4</v>
      </c>
      <c r="E8" s="21">
        <v>5</v>
      </c>
      <c r="F8" s="21">
        <v>6</v>
      </c>
      <c r="G8" s="21">
        <v>7</v>
      </c>
    </row>
    <row r="9" ht="21" customHeight="1" spans="1:7">
      <c r="A9" s="22" t="s">
        <v>64</v>
      </c>
      <c r="B9" s="23"/>
      <c r="C9" s="23"/>
      <c r="D9" s="24"/>
      <c r="E9" s="25">
        <v>8249520</v>
      </c>
      <c r="F9" s="25">
        <v>929520</v>
      </c>
      <c r="G9" s="25">
        <v>459520</v>
      </c>
    </row>
    <row r="10" ht="21" customHeight="1" spans="1:7">
      <c r="A10" s="26" t="s">
        <v>64</v>
      </c>
      <c r="B10" s="22"/>
      <c r="C10" s="22"/>
      <c r="D10" s="27"/>
      <c r="E10" s="25">
        <v>3136920</v>
      </c>
      <c r="F10" s="25">
        <v>209520</v>
      </c>
      <c r="G10" s="25">
        <v>209520</v>
      </c>
    </row>
    <row r="11" ht="21" customHeight="1" spans="1:7">
      <c r="A11" s="28"/>
      <c r="B11" s="22" t="s">
        <v>676</v>
      </c>
      <c r="C11" s="22" t="s">
        <v>365</v>
      </c>
      <c r="D11" s="27" t="s">
        <v>677</v>
      </c>
      <c r="E11" s="25">
        <v>500000</v>
      </c>
      <c r="F11" s="25"/>
      <c r="G11" s="25"/>
    </row>
    <row r="12" ht="21" customHeight="1" spans="1:7">
      <c r="A12" s="28"/>
      <c r="B12" s="22" t="s">
        <v>676</v>
      </c>
      <c r="C12" s="22" t="s">
        <v>353</v>
      </c>
      <c r="D12" s="27" t="s">
        <v>677</v>
      </c>
      <c r="E12" s="25">
        <v>180000</v>
      </c>
      <c r="F12" s="25">
        <v>180000</v>
      </c>
      <c r="G12" s="25">
        <v>180000</v>
      </c>
    </row>
    <row r="13" ht="21" customHeight="1" spans="1:7">
      <c r="A13" s="28"/>
      <c r="B13" s="22" t="s">
        <v>676</v>
      </c>
      <c r="C13" s="22" t="s">
        <v>361</v>
      </c>
      <c r="D13" s="27" t="s">
        <v>677</v>
      </c>
      <c r="E13" s="25">
        <v>230000</v>
      </c>
      <c r="F13" s="25"/>
      <c r="G13" s="25"/>
    </row>
    <row r="14" ht="21" customHeight="1" spans="1:7">
      <c r="A14" s="28"/>
      <c r="B14" s="22" t="s">
        <v>676</v>
      </c>
      <c r="C14" s="22" t="s">
        <v>359</v>
      </c>
      <c r="D14" s="27" t="s">
        <v>677</v>
      </c>
      <c r="E14" s="25">
        <v>170000</v>
      </c>
      <c r="F14" s="25"/>
      <c r="G14" s="25"/>
    </row>
    <row r="15" ht="21" customHeight="1" spans="1:7">
      <c r="A15" s="28"/>
      <c r="B15" s="22" t="s">
        <v>676</v>
      </c>
      <c r="C15" s="22" t="s">
        <v>363</v>
      </c>
      <c r="D15" s="27" t="s">
        <v>677</v>
      </c>
      <c r="E15" s="25">
        <v>2027400</v>
      </c>
      <c r="F15" s="25"/>
      <c r="G15" s="25"/>
    </row>
    <row r="16" ht="21" customHeight="1" spans="1:7">
      <c r="A16" s="28"/>
      <c r="B16" s="22" t="s">
        <v>678</v>
      </c>
      <c r="C16" s="22" t="s">
        <v>349</v>
      </c>
      <c r="D16" s="27" t="s">
        <v>677</v>
      </c>
      <c r="E16" s="25">
        <v>29520</v>
      </c>
      <c r="F16" s="25">
        <v>29520</v>
      </c>
      <c r="G16" s="25">
        <v>29520</v>
      </c>
    </row>
    <row r="17" ht="21" customHeight="1" spans="1:7">
      <c r="A17" s="26" t="s">
        <v>69</v>
      </c>
      <c r="B17" s="28"/>
      <c r="C17" s="28"/>
      <c r="D17" s="28"/>
      <c r="E17" s="25">
        <v>270000</v>
      </c>
      <c r="F17" s="25">
        <v>270000</v>
      </c>
      <c r="G17" s="25">
        <v>250000</v>
      </c>
    </row>
    <row r="18" ht="21" customHeight="1" spans="1:7">
      <c r="A18" s="28"/>
      <c r="B18" s="22" t="s">
        <v>678</v>
      </c>
      <c r="C18" s="22" t="s">
        <v>367</v>
      </c>
      <c r="D18" s="27" t="s">
        <v>677</v>
      </c>
      <c r="E18" s="25">
        <v>20000</v>
      </c>
      <c r="F18" s="25">
        <v>20000</v>
      </c>
      <c r="G18" s="25"/>
    </row>
    <row r="19" ht="21" customHeight="1" spans="1:7">
      <c r="A19" s="28"/>
      <c r="B19" s="22" t="s">
        <v>676</v>
      </c>
      <c r="C19" s="22" t="s">
        <v>370</v>
      </c>
      <c r="D19" s="27" t="s">
        <v>677</v>
      </c>
      <c r="E19" s="25">
        <v>100000</v>
      </c>
      <c r="F19" s="25">
        <v>100000</v>
      </c>
      <c r="G19" s="25">
        <v>100000</v>
      </c>
    </row>
    <row r="20" ht="21" customHeight="1" spans="1:7">
      <c r="A20" s="28"/>
      <c r="B20" s="22" t="s">
        <v>676</v>
      </c>
      <c r="C20" s="22" t="s">
        <v>372</v>
      </c>
      <c r="D20" s="27" t="s">
        <v>677</v>
      </c>
      <c r="E20" s="25">
        <v>150000</v>
      </c>
      <c r="F20" s="25">
        <v>150000</v>
      </c>
      <c r="G20" s="25">
        <v>150000</v>
      </c>
    </row>
    <row r="21" ht="21" customHeight="1" spans="1:7">
      <c r="A21" s="26" t="s">
        <v>71</v>
      </c>
      <c r="B21" s="28"/>
      <c r="C21" s="28"/>
      <c r="D21" s="28"/>
      <c r="E21" s="25">
        <v>4775100</v>
      </c>
      <c r="F21" s="25"/>
      <c r="G21" s="25"/>
    </row>
    <row r="22" ht="21" customHeight="1" spans="1:7">
      <c r="A22" s="28"/>
      <c r="B22" s="22" t="s">
        <v>676</v>
      </c>
      <c r="C22" s="22" t="s">
        <v>382</v>
      </c>
      <c r="D22" s="27" t="s">
        <v>677</v>
      </c>
      <c r="E22" s="25">
        <v>985000</v>
      </c>
      <c r="F22" s="25"/>
      <c r="G22" s="25"/>
    </row>
    <row r="23" ht="21" customHeight="1" spans="1:7">
      <c r="A23" s="28"/>
      <c r="B23" s="22" t="s">
        <v>676</v>
      </c>
      <c r="C23" s="22" t="s">
        <v>376</v>
      </c>
      <c r="D23" s="27" t="s">
        <v>677</v>
      </c>
      <c r="E23" s="25">
        <v>493500</v>
      </c>
      <c r="F23" s="25"/>
      <c r="G23" s="25"/>
    </row>
    <row r="24" ht="21" customHeight="1" spans="1:7">
      <c r="A24" s="28"/>
      <c r="B24" s="22" t="s">
        <v>676</v>
      </c>
      <c r="C24" s="22" t="s">
        <v>374</v>
      </c>
      <c r="D24" s="27" t="s">
        <v>677</v>
      </c>
      <c r="E24" s="25">
        <v>317000</v>
      </c>
      <c r="F24" s="25"/>
      <c r="G24" s="25"/>
    </row>
    <row r="25" ht="21" customHeight="1" spans="1:7">
      <c r="A25" s="28"/>
      <c r="B25" s="22" t="s">
        <v>676</v>
      </c>
      <c r="C25" s="22" t="s">
        <v>390</v>
      </c>
      <c r="D25" s="27" t="s">
        <v>677</v>
      </c>
      <c r="E25" s="25">
        <v>346000</v>
      </c>
      <c r="F25" s="25"/>
      <c r="G25" s="25"/>
    </row>
    <row r="26" ht="21" customHeight="1" spans="1:7">
      <c r="A26" s="28"/>
      <c r="B26" s="22" t="s">
        <v>676</v>
      </c>
      <c r="C26" s="22" t="s">
        <v>378</v>
      </c>
      <c r="D26" s="27" t="s">
        <v>677</v>
      </c>
      <c r="E26" s="25">
        <v>304000</v>
      </c>
      <c r="F26" s="25"/>
      <c r="G26" s="25"/>
    </row>
    <row r="27" ht="21" customHeight="1" spans="1:7">
      <c r="A27" s="28"/>
      <c r="B27" s="22" t="s">
        <v>676</v>
      </c>
      <c r="C27" s="22" t="s">
        <v>386</v>
      </c>
      <c r="D27" s="27" t="s">
        <v>677</v>
      </c>
      <c r="E27" s="25">
        <v>200000</v>
      </c>
      <c r="F27" s="25"/>
      <c r="G27" s="25"/>
    </row>
    <row r="28" ht="21" customHeight="1" spans="1:7">
      <c r="A28" s="28"/>
      <c r="B28" s="22" t="s">
        <v>676</v>
      </c>
      <c r="C28" s="22" t="s">
        <v>392</v>
      </c>
      <c r="D28" s="27" t="s">
        <v>677</v>
      </c>
      <c r="E28" s="25">
        <v>89600</v>
      </c>
      <c r="F28" s="25"/>
      <c r="G28" s="25"/>
    </row>
    <row r="29" ht="21" customHeight="1" spans="1:7">
      <c r="A29" s="28"/>
      <c r="B29" s="22" t="s">
        <v>676</v>
      </c>
      <c r="C29" s="22" t="s">
        <v>394</v>
      </c>
      <c r="D29" s="27" t="s">
        <v>677</v>
      </c>
      <c r="E29" s="25">
        <v>1629400</v>
      </c>
      <c r="F29" s="25"/>
      <c r="G29" s="25"/>
    </row>
    <row r="30" ht="21" customHeight="1" spans="1:7">
      <c r="A30" s="28"/>
      <c r="B30" s="22" t="s">
        <v>676</v>
      </c>
      <c r="C30" s="22" t="s">
        <v>388</v>
      </c>
      <c r="D30" s="27" t="s">
        <v>677</v>
      </c>
      <c r="E30" s="25">
        <v>410600</v>
      </c>
      <c r="F30" s="25"/>
      <c r="G30" s="25"/>
    </row>
    <row r="31" ht="21" customHeight="1" spans="1:7">
      <c r="A31" s="26" t="s">
        <v>73</v>
      </c>
      <c r="B31" s="28"/>
      <c r="C31" s="28"/>
      <c r="D31" s="28"/>
      <c r="E31" s="25">
        <v>67500</v>
      </c>
      <c r="F31" s="25">
        <v>450000</v>
      </c>
      <c r="G31" s="25"/>
    </row>
    <row r="32" ht="21" customHeight="1" spans="1:7">
      <c r="A32" s="28"/>
      <c r="B32" s="22" t="s">
        <v>676</v>
      </c>
      <c r="C32" s="22" t="s">
        <v>397</v>
      </c>
      <c r="D32" s="27" t="s">
        <v>677</v>
      </c>
      <c r="E32" s="25">
        <v>67500</v>
      </c>
      <c r="F32" s="25">
        <v>450000</v>
      </c>
      <c r="G32" s="25"/>
    </row>
    <row r="33" ht="21" customHeight="1" spans="1:7">
      <c r="A33" s="29" t="s">
        <v>30</v>
      </c>
      <c r="B33" s="30" t="s">
        <v>679</v>
      </c>
      <c r="C33" s="30"/>
      <c r="D33" s="31"/>
      <c r="E33" s="25">
        <v>8249520</v>
      </c>
      <c r="F33" s="25">
        <v>929520</v>
      </c>
      <c r="G33" s="25">
        <v>459520</v>
      </c>
    </row>
  </sheetData>
  <mergeCells count="12">
    <mergeCell ref="A2:G2"/>
    <mergeCell ref="A3:G3"/>
    <mergeCell ref="A4:D4"/>
    <mergeCell ref="E5:G5"/>
    <mergeCell ref="A33:D33"/>
    <mergeCell ref="A5:A7"/>
    <mergeCell ref="B5:B7"/>
    <mergeCell ref="C5:C7"/>
    <mergeCell ref="D5:D7"/>
    <mergeCell ref="E6:E7"/>
    <mergeCell ref="F6:F7"/>
    <mergeCell ref="G6:G7"/>
  </mergeCells>
  <printOptions horizontalCentered="1"/>
  <pageMargins left="0" right="0" top="1" bottom="1" header="0.5" footer="0.5"/>
  <pageSetup paperSize="9" scale="64"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2025-02-17T07:24:00Z</dcterms:created>
  <dcterms:modified xsi:type="dcterms:W3CDTF">2025-02-24T02:17:07Z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A3B4CE2A1A8D4B79A7A35D8B5FF33042_13</vt:lpwstr>
  </property>
  <property fmtid="{D5CDD505-2E9C-101B-9397-08002B2CF9AE}" pid="3" name="KSOProductBuildVer">
    <vt:lpwstr>2052-12.1.0.16729</vt:lpwstr>
  </property>
</Properties>
</file>