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<sst xmlns="http://schemas.openxmlformats.org/spreadsheetml/2006/main" count="2169" uniqueCount="622">
  <si>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</si>
  <si>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</si>
  <si>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</si>
  <si>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</si>
  <si>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</si>
  <si>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</si>
  <si>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</si>
  <si>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</si>
  <si>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</si>
  <si>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</si>
  <si>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</si>
  <si>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</si>
  <si>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</si>
  <si>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</si>
  <si>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</si>
  <si>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</si>
  <si>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</si>
  <si>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</si>
  <si>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</si>
  <si>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</si>
  <si>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</si>
  <si>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</si>
  <si>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</si>
  <si>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</si>
  <si>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</si>
  <si>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</si>
  <si>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</si>
  <si>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</si>
  <si>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</si>
  <si>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</si>
  <si>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</si>
  <si>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</si>
  <si>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</si>
  <si>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</si>
  <si>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</si>
  <si>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</si>
  <si>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</si>
  <si>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</si>
  <si>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</si>
  <si>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</si>
  <si>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</si>
  <si>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</si>
  <si>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</si>
  <si>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</si>
  <si>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</si>
  <si>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</si>
  <si>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</si>
  <si>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</si>
  <si>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</si>
  <si>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</si>
  <si>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</si>
  <si>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</si>
  <si>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</si>
  <si>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</si>
  <si>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</si>
  <si>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</si>
  <si>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</si>
  <si>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</si>
  <si>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</si>
  <si>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</si>
  <si>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</si>
  <si>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</si>
  <si>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</si>
  <si>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188</t>
  </si>
  <si>
    <t>中国共产党玉溪市委员会组织部</t>
  </si>
  <si>
    <t>188001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</si>
  <si>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</si>
  <si>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</si>
  <si>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</si>
  <si>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</si>
  <si>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</si>
  <si>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</si>
  <si>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</si>
  <si>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</si>
  <si>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</si>
  <si>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</si>
  <si>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</si>
  <si>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</si>
  <si>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</si>
  <si>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</si>
  <si>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20132</t>
  </si>
  <si>
    <t>2013201</t>
  </si>
  <si>
    <t>2013202</t>
  </si>
  <si>
    <t>2013250</t>
  </si>
  <si>
    <t>208</t>
  </si>
  <si>
    <t>20805</t>
  </si>
  <si>
    <t>2080501</t>
  </si>
  <si>
    <t>2080505</t>
  </si>
  <si>
    <t>2080506</t>
  </si>
  <si>
    <t>20808</t>
  </si>
  <si>
    <t>2080801</t>
  </si>
  <si>
    <t>210</t>
  </si>
  <si>
    <t>21011</t>
  </si>
  <si>
    <t>2101101</t>
  </si>
  <si>
    <t>2101102</t>
  </si>
  <si>
    <t>2101103</t>
  </si>
  <si>
    <t>2101199</t>
  </si>
  <si>
    <t>221</t>
  </si>
  <si>
    <t>22102</t>
  </si>
  <si>
    <t>2210201</t>
  </si>
  <si>
    <t>2210203</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</si>
  <si>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</si>
  <si>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</si>
  <si>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</si>
  <si>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</si>
  <si>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</si>
  <si>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</si>
  <si>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</si>
  <si>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</si>
  <si>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</si>
  <si>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</si>
  <si>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</si>
  <si>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</si>
  <si>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</si>
  <si>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</si>
  <si>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</si>
  <si>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</si>
  <si>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</si>
  <si>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</si>
  <si>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</si>
  <si>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</si>
  <si>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</si>
  <si>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</si>
  <si>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</si>
  <si>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</si>
  <si>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</si>
  <si>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</si>
  <si>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</si>
  <si>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</si>
  <si>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</si>
  <si>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</si>
  <si>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</si>
  <si>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</si>
  <si>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</si>
  <si>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</si>
  <si>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</si>
  <si>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</si>
  <si>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</si>
  <si>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</si>
  <si>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</si>
  <si>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</si>
  <si>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</si>
  <si>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</si>
  <si>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</si>
  <si>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</si>
  <si>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</si>
  <si>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530400210000000630580</t>
  </si>
  <si>
    <t>行政人员工资支出</t>
  </si>
  <si>
    <t>行政运行</t>
  </si>
  <si>
    <t>30101</t>
  </si>
  <si>
    <t>基本工资</t>
  </si>
  <si>
    <t>30102</t>
  </si>
  <si>
    <t>津贴补贴</t>
  </si>
  <si>
    <t>购房补贴</t>
  </si>
  <si>
    <t>530400210000000630581</t>
  </si>
  <si>
    <t>事业人员工资支出</t>
  </si>
  <si>
    <t>事业运行</t>
  </si>
  <si>
    <t>30107</t>
  </si>
  <si>
    <t>绩效工资</t>
  </si>
  <si>
    <t>530400210000000630582</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</si>
  <si>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</si>
  <si>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</si>
  <si>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</si>
  <si>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</si>
  <si>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</si>
  <si>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</si>
  <si>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</si>
  <si>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</si>
  <si>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</si>
  <si>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</si>
  <si>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</si>
  <si>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</si>
  <si>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</si>
  <si>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</si>
  <si>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530400210000000630583</t>
  </si>
  <si>
    <t>住房公积金</t>
  </si>
  <si>
    <t>30113</t>
  </si>
  <si>
    <t>530400210000000630584</t>
  </si>
  <si>
    <t>对个人和家庭的补助</t>
  </si>
  <si>
    <t>行政单位离退休</t>
  </si>
  <si>
    <t>30305</t>
  </si>
  <si>
    <t>生活补助</t>
  </si>
  <si>
    <t>530400210000000630585</t>
  </si>
  <si>
    <t>其他工资福利支出</t>
  </si>
  <si>
    <t>30103</t>
  </si>
  <si>
    <t>奖金</t>
  </si>
  <si>
    <t>530400210000000630587</t>
  </si>
  <si>
    <t>公车购置及运维费</t>
  </si>
  <si>
    <t>30231</t>
  </si>
  <si>
    <t>公务用车运行维护费</t>
  </si>
  <si>
    <t>530400210000000630588</t>
  </si>
  <si>
    <t>行政人员公务交通补贴</t>
  </si>
  <si>
    <t>30239</t>
  </si>
  <si>
    <t>其他交通费用</t>
  </si>
  <si>
    <t>530400210000000630589</t>
  </si>
  <si>
    <t>工会经费</t>
  </si>
  <si>
    <t>30228</t>
  </si>
  <si>
    <t>530400210000000630591</t>
  </si>
  <si>
    <t>一般公用经费</t>
  </si>
  <si>
    <t>30201</t>
  </si>
  <si>
    <t>办公费</t>
  </si>
  <si>
    <t>30202</t>
  </si>
  <si>
    <t>印刷费</t>
  </si>
  <si>
    <t>30205</t>
  </si>
  <si>
    <t>水费</t>
  </si>
  <si>
    <t>30207</t>
  </si>
  <si>
    <t>邮电费</t>
  </si>
  <si>
    <t>30227</t>
  </si>
  <si>
    <t>委托业务费</t>
  </si>
  <si>
    <t>30299</t>
  </si>
  <si>
    <t>其他商品和服务支出</t>
  </si>
  <si>
    <t>30215</t>
  </si>
  <si>
    <t>会议费</t>
  </si>
  <si>
    <t>530400221100000663517</t>
  </si>
  <si>
    <t>30217</t>
  </si>
  <si>
    <t>530400241100002388330</t>
  </si>
  <si>
    <t>奖励性绩效工资（工资部分）经费</t>
  </si>
  <si>
    <t>530400241100002388339</t>
  </si>
  <si>
    <t>奖励性绩效工资（高于部分）经费</t>
  </si>
  <si>
    <t>530400241100002388345</t>
  </si>
  <si>
    <t>编外临聘人员经费</t>
  </si>
  <si>
    <t>30199</t>
  </si>
  <si>
    <t>530400241100002388353</t>
  </si>
  <si>
    <t>工作业务经费</t>
  </si>
  <si>
    <t>30211</t>
  </si>
  <si>
    <t>差旅费</t>
  </si>
  <si>
    <t>31002</t>
  </si>
  <si>
    <t>办公设备购置</t>
  </si>
  <si>
    <t>530400241100002392411</t>
  </si>
  <si>
    <t>年终一次性奖金</t>
  </si>
  <si>
    <t>530400251100003843791</t>
  </si>
  <si>
    <t>物业管理费</t>
  </si>
  <si>
    <t>30209</t>
  </si>
  <si>
    <t>530400261100004908238</t>
  </si>
  <si>
    <t>职业年金纪实经费</t>
  </si>
  <si>
    <t>机关事业单位职业年金缴费支出</t>
  </si>
  <si>
    <t>30109</t>
  </si>
  <si>
    <t>职业年金缴费</t>
  </si>
  <si>
    <t>预算05-1表</t>
  </si>
  <si>
    <t>2026年部门项目支出预算表</t>
  </si>
  <si>
    <t>项目分类</t>
  </si>
  <si>
    <t>项目单位</t>
  </si>
  <si>
    <t>本年拨款</t>
  </si>
  <si>
    <t>单位资金</t>
  </si>
  <si>
    <t>其中：本次下达</t>
  </si>
  <si>
    <t>（市本级）党员干部教育培训经费</t>
  </si>
  <si>
    <t>事业发展类</t>
  </si>
  <si>
    <t>530400200000000000516</t>
  </si>
  <si>
    <t>一般行政管理事务</t>
  </si>
  <si>
    <t>30216</t>
  </si>
  <si>
    <t>培训费</t>
  </si>
  <si>
    <t>（市对下）农村困难党员关爱行动补助经费</t>
  </si>
  <si>
    <t>民生类</t>
  </si>
  <si>
    <t>530400200000000001030</t>
  </si>
  <si>
    <t>39999</t>
  </si>
  <si>
    <t>（市本级）城市基层党建工作经费</t>
  </si>
  <si>
    <t>530400210000000627518</t>
  </si>
  <si>
    <t>30213</t>
  </si>
  <si>
    <t>维修（护）费</t>
  </si>
  <si>
    <t>遗属生活补助资金</t>
  </si>
  <si>
    <t>530400241100002799546</t>
  </si>
  <si>
    <t>死亡抚恤</t>
  </si>
  <si>
    <t>（市对下）“初心合伙人”项目补助资金</t>
  </si>
  <si>
    <t>专项业务类</t>
  </si>
  <si>
    <t>530400251100003587637</t>
  </si>
  <si>
    <t>（市本级）市第七次党代会工作经费</t>
  </si>
  <si>
    <t>530400261100004935156</t>
  </si>
  <si>
    <t>（市本级）“两优一先”表彰工作经费</t>
  </si>
  <si>
    <t>530400261100005124312</t>
  </si>
  <si>
    <t>（市对下）村（社区）“两委”换届工作经费</t>
  </si>
  <si>
    <t>530400261100005124976</t>
  </si>
  <si>
    <t>（市本级）村（社区）“两委”换届工作经费</t>
  </si>
  <si>
    <t>530400261100005130152</t>
  </si>
  <si>
    <t>（市对下）新兴领域党建工作经费</t>
  </si>
  <si>
    <t>530400261100005131042</t>
  </si>
  <si>
    <t>（市本级）市县乡三级党委换届工作经费</t>
  </si>
  <si>
    <t>530400261100005131464</t>
  </si>
  <si>
    <t>（市本级）干部人事档案材料数字化经费及宣传经费</t>
  </si>
  <si>
    <t>530400261100005131956</t>
  </si>
  <si>
    <t>（市本级）“兴玉英才”项目经费</t>
  </si>
  <si>
    <t>530400261100005132090</t>
  </si>
  <si>
    <t>30309</t>
  </si>
  <si>
    <t>奖励金</t>
  </si>
  <si>
    <t>30399</t>
  </si>
  <si>
    <t>其他对个人和家庭的补助</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</si>
  <si>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</si>
  <si>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</si>
  <si>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</si>
  <si>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</si>
  <si>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</si>
  <si>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</si>
  <si>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</si>
  <si>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</si>
  <si>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</si>
  <si>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</si>
  <si>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</si>
  <si>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</si>
  <si>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</si>
  <si>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根据《中国共产党地方组织选举工作条例》《关于党的基层组织任期的意见》文件精神，经费为保障好选举宣传、选民登记、投票组织、选举监督及后续培训等各个环节的工作，维护选举的公正性、公开性和透明度，确保换届选举过程的顺利进行。通过村“两委”换届选举，真正从政治上尊重农民的民主权利，有利于增强农民群众当家作主的责任意识，有利于增强农民群众的民主法制观念，有利于培养和提高农民发扬民主、依法办事的能力，归根结底是有利于促进农村基层民主政治建设。同时，通过这次村级“两委”换届选举，持续推行村党组织书记、村委会主任“一肩挑”和“两委”班子成员交叉任职，有利于调动农村干部工作积极性，有利于减轻农民负担，有利于保证村级组织正常运转，对于维护农村改革发展稳定有着非常重要的意义。</t>
  </si>
  <si>
    <t>产出指标</t>
  </si>
  <si>
    <t>数量指标</t>
  </si>
  <si>
    <t>会议次数</t>
  </si>
  <si>
    <t>&gt;=</t>
  </si>
  <si>
    <t>次</t>
  </si>
  <si>
    <t>定量指标</t>
  </si>
  <si>
    <t>反映开展专项学习会议的次数情况。</t>
  </si>
  <si>
    <t>会议人次</t>
  </si>
  <si>
    <t>反映宣传相关政策情况。</t>
  </si>
  <si>
    <t>效益指标</t>
  </si>
  <si>
    <t>经济效益</t>
  </si>
  <si>
    <t>视频、电话会议占比</t>
  </si>
  <si>
    <t>50</t>
  </si>
  <si>
    <t>%</t>
  </si>
  <si>
    <t>反映通过视频、电话等现代信息技术手段，组织开展会议的次数。预算年度计划采用视频、电话方式召开会议的次数。</t>
  </si>
  <si>
    <t>满意度指标</t>
  </si>
  <si>
    <t>服务对象满意度</t>
  </si>
  <si>
    <t>参会人员满意度</t>
  </si>
  <si>
    <t>90</t>
  </si>
  <si>
    <t>反映参会人员对会议开展的满意度。参会人员满意度=（参会满意人数/问卷调查人数）*100%。</t>
  </si>
  <si>
    <t>成本指标</t>
  </si>
  <si>
    <t>经济成本指标</t>
  </si>
  <si>
    <t>会议标准（每人每天）</t>
  </si>
  <si>
    <t>&lt;=</t>
  </si>
  <si>
    <t>220</t>
  </si>
  <si>
    <t>元</t>
  </si>
  <si>
    <t>反映换届期间召开会议的标准情况。</t>
  </si>
  <si>
    <t>根据《关于加强村级组织运转经费保障工作的通知》《关于做好全省村（社区）“两委”换届工作的通知》 及全市村（社区）“两委”换届工作的通知要求，拟对组织换届的719个村（社区），按照5000元每个村（社区）进行补助，共计359.5万元。本次换届一是要换出坚强有力的班子，预期实现班子年龄的“老、中、青”梯次搭配，知识结构更完善，并适当提高女性成员和年轻干部的比例，选出政治素质强、发展能力强的干部，特别是具有威望、公心和开拓精神的村级组织书记和主任，提升班子的整体履职能力。二是要践行高效有序的机制，严格落实“四议两公开”等制度，预期使村务决策更加民主、透明、规范，借助换届后的审计和交接，预期建立起清晰的资产、财务和合同管理制度，实现用制度管人、管权、管事。三是要构建美好发展的局面，通过选拔本村大学生、致富能手等，预期能带动集体经济发展，引进项目、盘活资源，找到强村富民的新路径，预期能更有效地调解邻里纠纷、化解信访积案，预期能建立起更高效、可靠的基层动员和执行体系。</t>
  </si>
  <si>
    <t>获补对象数</t>
  </si>
  <si>
    <t>=</t>
  </si>
  <si>
    <t>717</t>
  </si>
  <si>
    <t>个</t>
  </si>
  <si>
    <t>反映换届村（社区）个数情况。</t>
  </si>
  <si>
    <t>质量指标</t>
  </si>
  <si>
    <t>获补对象准确率</t>
  </si>
  <si>
    <t>43.3</t>
  </si>
  <si>
    <t>岁</t>
  </si>
  <si>
    <t>反映换届后“两委”班子平均年龄情况。</t>
  </si>
  <si>
    <t>兑现准确率</t>
  </si>
  <si>
    <t>58.2</t>
  </si>
  <si>
    <t>反映预期实现班子年龄的“老、中、青”梯次搭配，知识结构更完善。</t>
  </si>
  <si>
    <t>补助社会化发放率</t>
  </si>
  <si>
    <t>46.4</t>
  </si>
  <si>
    <t>反映预期实现班子年龄的“老、中、青”梯次搭配，知识结构更完善等情况。</t>
  </si>
  <si>
    <t>社会效益</t>
  </si>
  <si>
    <t>换届信访举报量</t>
  </si>
  <si>
    <t>0</t>
  </si>
  <si>
    <t>件</t>
  </si>
  <si>
    <t>反映换届期间重大舆情信访数量情况。</t>
  </si>
  <si>
    <t>换届期间重大违规事件</t>
  </si>
  <si>
    <t>反映换届期间因经费使用不当或是工作疏漏引发的重大程序违规。</t>
  </si>
  <si>
    <t>受益对象满意度</t>
  </si>
  <si>
    <t>反映满意程度。</t>
  </si>
  <si>
    <t>根据《关于继续开展“农村困难党员关爱行动”的通知》《关于继续开展“农村困难党员关爱行动”的通知》等文件精神，通过开展“农村困难党员关爱行动”，健全党内表彰制度和关爱机制，切实加强对老党员、生活困难党员等的关怀帮扶，提升党员群众满意率和幸福感，夯实党在农村的执政基础、巩固党的执政地位。2026年对39327名年龄在60岁以上的农村老党员每人每月给予不低于20元的补助，对特别困难和遭受重大自然灾害、疾病的党员，根据实际情况给予慰问补助，切实保障农村困难党员关爱行动项目资金按时到位、精准到人，提高经费使用绩效，帮助农村困难党员解决生产生活中的实际困难，进一步提高基层党组织的凝聚力和向心力。</t>
  </si>
  <si>
    <t>农村困难老党员补助数</t>
  </si>
  <si>
    <t>39327</t>
  </si>
  <si>
    <t>人</t>
  </si>
  <si>
    <t>反映农村困难老党员补助人数情况。</t>
  </si>
  <si>
    <t>100</t>
  </si>
  <si>
    <t>反映获补助对象认定的准确性情况。
获补对象准确率=抽检符合标准的补助对象数/抽检实际补助对象数*100%。</t>
  </si>
  <si>
    <t>反映补助准确发放的情况。
补助兑现准确率=补助兑付额/应付额*100%。</t>
  </si>
  <si>
    <t>时效指标</t>
  </si>
  <si>
    <t>补助按时完成率</t>
  </si>
  <si>
    <t>农村困难老党员补助时效。</t>
  </si>
  <si>
    <t>基层党组织的凝聚力</t>
  </si>
  <si>
    <t>反映农村困难老党员补助成效情况。</t>
  </si>
  <si>
    <t>党员群众对象满意度</t>
  </si>
  <si>
    <t>发放对象满意度。</t>
  </si>
  <si>
    <t>干部教育培训工作要点，进一步明确年度干部教育培训重点任务、培训内容。对市直单位年度干部教育培训计划进行严格审核把关，提出工作意见建议，统筹指导各单位开展干部教育培训工作。持市委统一领导，发挥组织部门作为干部教育培训主管部门的作用，加强宏观指导、协调服务，强化归口管理，指导督促市委党校和承办单位严格执行培训计划，对纳入计划、重点任务清单的班次，严格落实办班主体责任，抓好培训工作落实。由市委组织部及相关单位牵头，年内主要举办7期理论武装培训班次、20期干部专业能力提升培训班次、11期出省培训班次和1期对口帮扶班次。</t>
  </si>
  <si>
    <t>组织培训期数</t>
  </si>
  <si>
    <t>29</t>
  </si>
  <si>
    <t>期</t>
  </si>
  <si>
    <t>指标值应为绝对值，指标为计划组织培训班期次，用以反映和考核项目产出数量目标的实现程度。</t>
  </si>
  <si>
    <t>培训参加人次</t>
  </si>
  <si>
    <t>4280</t>
  </si>
  <si>
    <t>人次</t>
  </si>
  <si>
    <t>指标值应为绝对值，指标为参加学习培训人数，用以反映和考核项目产出数量目标的实现程度。</t>
  </si>
  <si>
    <t>培训人员合格率</t>
  </si>
  <si>
    <t>95</t>
  </si>
  <si>
    <t>反映预算部门（单位）组织开展各类培训的质量。
培训人员合格率=（合格的学员数量/培训总学员数量）*100%。</t>
  </si>
  <si>
    <t>培训出勤率</t>
  </si>
  <si>
    <t>反映预算部门（单位）组织开展各类培训中参训人员的出勤情况。
培训出勤率=（实际出勤学员数量/参加培训学员数量）*100%。</t>
  </si>
  <si>
    <t>参训人员考试通过率</t>
  </si>
  <si>
    <t>&gt;</t>
  </si>
  <si>
    <t>指标等于考试成绩合格人数/全部参考人数，用以反映和考核项目产出质量目标的实现程度。</t>
  </si>
  <si>
    <t>培训计划按期完成率</t>
  </si>
  <si>
    <t>指标值应为相对值（百分比），指标等于实际完成培训期次/年度计划培训期次，用以反映和考核项目产出时效目标的实现程度。</t>
  </si>
  <si>
    <t>提高领导干部专业知识和能力提升（公务员）</t>
  </si>
  <si>
    <t>指标等于抽样效果评价达“好”和“较好”人数/抽样总人数，用以反映项目实施对干部能力素养提升水平所带来的直接或间接影响情况。</t>
  </si>
  <si>
    <t>针对性、实效性好评率（干教）</t>
  </si>
  <si>
    <t>指标值应为相对值（百分比），指标等于抽样效果评价达“强”和“较强”人数/抽样总人数，用以反映项目实施对干部将培训成果转化为工作成果所带来的直接或间接影响情况。</t>
  </si>
  <si>
    <t>能力素养提高好评率（干教）</t>
  </si>
  <si>
    <t>指标值应为相对值（百分比），指标等于抽样效果评价达“大”和“较大”人数/抽样总人数，用以反映项目实施对干部能力素养提升水平所带来的直接或间接影响情况。</t>
  </si>
  <si>
    <t>对实际工作贡献率（公务员）</t>
  </si>
  <si>
    <t>指标等于抽样效果评价达“好”和“较好”人数/抽样总人数，用以反映项目实施对干部将培训成果转化为工作成果所带来的直接或间接影响情况。</t>
  </si>
  <si>
    <t>业务规范化水平（公务员）</t>
  </si>
  <si>
    <t>公务员工作业务规范化水平。</t>
  </si>
  <si>
    <t>培训对象满意度</t>
  </si>
  <si>
    <t>指标等于抽样满意达标人数/抽样总人数，用以反映培训对象对该项目实施的满意程度。</t>
  </si>
  <si>
    <t xml:space="preserve">按照省委组织部、省委社会工作部、省委“两新”工委《拓展深化新兴领域党的建设三年工作方案》（云社发〔2025〕16号）要求，指导各县（市、区）党委组织部打造新兴领域示范点。择优选取10个基层党组织示范点，每个予以4万元经费作为项目补助。在新兴领域打造10个党建示范点，通过以点带面、分类指导、示范推动等方式，选树可推广、可复制的新兴领域党建示范点，引领新兴领域党建工作提质增效，进而引导促进新兴领域各类组织健康发展，引导促进新兴领域各类群体坚定不移听党话跟党走。注重加强我市新兴领域党建宣传工作，通过强化正面宣传引导，深入挖掘、总结和推介新兴领域党建工作中的好经验好做法，在全市推出5个左右可复制、可推广的创新案例，并争取在中央和省、市级报道、刊发10条左右信息，以点带面促进整体提升。　　
</t>
  </si>
  <si>
    <t>人(人次、家)</t>
  </si>
  <si>
    <t>反映打造示范点个数情况。</t>
  </si>
  <si>
    <t>政策宣传次数</t>
  </si>
  <si>
    <t>反映推进该项工作到基层调研次数。</t>
  </si>
  <si>
    <t>宣传信息被刊载数量</t>
  </si>
  <si>
    <t>注重加强我市新兴领域党建宣传工作，通过强化正面宣传引导，深入挖掘、总结和推介新兴领域党建工作中的好经验好做法，不断推动全市新兴领域党建工作全面提升、全面过硬。</t>
  </si>
  <si>
    <t>反映项目点打造后验收合格情况。</t>
  </si>
  <si>
    <t>发放及时率</t>
  </si>
  <si>
    <t>2026年底前</t>
  </si>
  <si>
    <t>定性指标</t>
  </si>
  <si>
    <t>反映打造的及时性。</t>
  </si>
  <si>
    <t>政策知晓率</t>
  </si>
  <si>
    <t>明显提升</t>
  </si>
  <si>
    <t>反映补助政策的宣传效果情况。
政策知晓率=调查中补助政策知晓人数/调查总人数*100%。</t>
  </si>
  <si>
    <t>根据《中国共产党地方组织选举工作条例》和《中国共产党地方委员会工作条例》文件精神，2026年的第七次党代会进行换届选举，换届经费用于筹备会议、开展会议等工作，保障会议顺利召开。党代会有利于进一步完善保持共产党员先进性教育长效机制；有利于发扬党内民主，调动基层广大党员的积极性和创造性，增强凝聚力、向心力。</t>
  </si>
  <si>
    <t>公开发放的宣传材料数量</t>
  </si>
  <si>
    <t>300</t>
  </si>
  <si>
    <t>份（部、个、幅、条）</t>
  </si>
  <si>
    <t>反映制作宣传横幅、宣传册等的数量情况。</t>
  </si>
  <si>
    <t>发布稿件（短视频）原创率</t>
  </si>
  <si>
    <t>发布稿件（短视频）原创率=发布或推送的原创稿件（短视频）数量/发布或推送的稿件（短视频）总数量*100%
适用于有原创要求的稿件或短视频，如购买信息、转载等没有自创要求的不适用该指标。</t>
  </si>
  <si>
    <t>计划完成率</t>
  </si>
  <si>
    <t>计划完成率=在规定时间内任务完成数/任务计划数*100%。</t>
  </si>
  <si>
    <t>报刊（杂志、公众号）订阅区域增</t>
  </si>
  <si>
    <t>反映党代表选举成效情况。</t>
  </si>
  <si>
    <t>社会公众满意度</t>
  </si>
  <si>
    <t>反映党员群众满意度。</t>
  </si>
  <si>
    <t>400</t>
  </si>
  <si>
    <t>反映一类会议标准情况。</t>
  </si>
  <si>
    <t>一是干部人事档案材料数字化：由具有国家秘密载体印刷资质的云南省档案数字化服务机构安排工作人员驻场，使用干部人事档案管理中心提供的电脑、扫描仪等设备，按照《干部档案整理工作细则》及《干部人事档案数字化技术规范》标准及要求，对每年接收归档的2-3万份新形成档案材料进行数字化加工，数字化加工技术服务内容包含档案材料分类整理、目录建库、扫描、原始图像处理优化图像处理、裱糊装订等。二是回转柜报废更换为手动密集架：根据《机关档案管理规定》要求，对已故障无法使用的12组回转柜报废更换为手动密集架，以满足档案装载需求。三是全市组织系统对内宣传工作走在全省第一梯队，“玉溪先锋”刊登不少于1000期，阅读量不少于150万，短视频、微动漫、创意长图等新媒体原创作品每年不少于24条。</t>
  </si>
  <si>
    <t>列</t>
  </si>
  <si>
    <t>反映安装手动密集架的列数情况。</t>
  </si>
  <si>
    <t>15000</t>
  </si>
  <si>
    <t>份</t>
  </si>
  <si>
    <t>反映数字档案加工数量情况。</t>
  </si>
  <si>
    <t>“玉溪先锋”公众号订阅人数</t>
  </si>
  <si>
    <t>万人</t>
  </si>
  <si>
    <t>反映公众号订阅人数。</t>
  </si>
  <si>
    <t>全年阅读量</t>
  </si>
  <si>
    <t>150</t>
  </si>
  <si>
    <t>万人次</t>
  </si>
  <si>
    <t>反映全年阅读量。</t>
  </si>
  <si>
    <t>是否纳入年度计划</t>
  </si>
  <si>
    <t>数字化加工质量符合《干部档案整理工作细则》及《干部人事档案数字化技术规范》要求。</t>
  </si>
  <si>
    <t>密集架的尺寸规格、技术要求、安装布局是否达标</t>
  </si>
  <si>
    <t>规范</t>
  </si>
  <si>
    <t>密集架的尺寸规格、技术要求、安装布局符合《机关档案管理规定》和《档案装具》（DA/T 6-1992）相关标准，能满足正常使用需求则达标。</t>
  </si>
  <si>
    <t>原创新媒体单篇点击量</t>
  </si>
  <si>
    <t>2000</t>
  </si>
  <si>
    <t>反映点击量情况。</t>
  </si>
  <si>
    <t>预算资金不超年初预算</t>
  </si>
  <si>
    <t>反映预算支付节约率。</t>
  </si>
  <si>
    <t>为及时发放遗属人员生活补助，体现对职工的关心关爱。在2026年时及时的将遗属生活补助发放到位。</t>
  </si>
  <si>
    <t>应补尽补人数</t>
  </si>
  <si>
    <t>反映部门2024年度领取遗属补助的人数。</t>
  </si>
  <si>
    <t>补助发放精准率</t>
  </si>
  <si>
    <t>反映补助资金发放的精准程度。</t>
  </si>
  <si>
    <t>提升抚恤对象经济生活水平</t>
  </si>
  <si>
    <t>反映遗属生活补助实际产生的效益。</t>
  </si>
  <si>
    <t>反映服务对象满意度.</t>
  </si>
  <si>
    <t>根据《中国共产党党内功勋荣誉表彰条例》和《云南省贯彻〈中国共产党党内功勋荣誉表彰条例〉实施办法》（云发〔2018〕26号）的文件精神，市委组织部计划于2026年“七·一”左右召开表彰大会，大会对一批杰出的共产党员、党务工作者以及先进的基层党组织进行了表彰，目的一是激发广大党员、党务工作者和基层党组织的积极性，推动他们以更高的标准、更强的担当，奋力开创玉溪高质量发展的新局面。二是广泛深入宣传受表彰的玉溪市优秀共产党员、玉溪市优秀党务工作者、玉溪市先进基层党组织的先进事迹，营造全社会学习先进、崇尚先进、争当先进的良好氛围。</t>
  </si>
  <si>
    <t>250</t>
  </si>
  <si>
    <t>反映   表彰优秀共产党员、优秀党务工作者、先进基层党组织数。</t>
  </si>
  <si>
    <t>反映表彰是否按照方案全部覆盖。</t>
  </si>
  <si>
    <t>表彰大会完成率</t>
  </si>
  <si>
    <t>反映表彰大会是否按时按质完成。</t>
  </si>
  <si>
    <t>显著提升</t>
  </si>
  <si>
    <t>反映表彰大会的成效情况。</t>
  </si>
  <si>
    <t>反映党员群众对象满意度。</t>
  </si>
  <si>
    <t>根据《中国共产党章程》《中国共产党地方委员会工作条例》《中国共产党基层组织选举工作条例》等党内法规，党的地方各级委员会是本地方的领导核心，需定期进行换届选举，以确保组织活力和民主决策机制的有效运行。市县乡三级党委换届涉及大量具体事务：省级考察调研保障、资料编制印发、组织培训、选举物资采购与配备、实地指导调研、换届考察、会议场地租赁布置、宣传报道等，需要专项经费支持。通过换届选举，优化班子结构，提高班子整体素质和工作能力，激发改革创新精神。确保了党在地方执政团队的先进性、纯洁性和战斗力，将党的意志与人民的意愿相结合，为玉溪经济社会持续健康发展提供最根本的政治和组织保障。</t>
  </si>
  <si>
    <t>140</t>
  </si>
  <si>
    <t>反映参训人员情况。</t>
  </si>
  <si>
    <t>反映参训人员合格率情况。</t>
  </si>
  <si>
    <t>按时完成换届</t>
  </si>
  <si>
    <t>是</t>
  </si>
  <si>
    <t>反映是否按时按质完成换届工作情况。</t>
  </si>
  <si>
    <t>经济成本指标（培训费每人每天）</t>
  </si>
  <si>
    <t>反映举办培训办标准情况。</t>
  </si>
  <si>
    <t>经济成本指标（会议每人每天）</t>
  </si>
  <si>
    <t>反映举办会议标准情况。</t>
  </si>
  <si>
    <t>班子结构得到优化，班子整体素质和工作能力得到提升，改革创新精神得到激发</t>
  </si>
  <si>
    <t>经过换届选举后，市县乡三级党委班子结构得到优化，班子整体素质和工作能力得到提升，改革创新精神得到激发。</t>
  </si>
  <si>
    <t>反映参训人员通过培训，能高效完成市县乡换届过程中各项工作任务。</t>
  </si>
  <si>
    <t>根据《关于印发〈玉溪市党建引领基层治理工作要点〉的通知》《玉溪市基层党建工作实施方案》，《关于推广“初心合伙人”经验做法的通知》文件精神，瞄准群众需求，坚持效果导向，进一步推进工作理念创新、机制创新、手段创新，因地制宜谋划实施一批可复制推广的服务项目，推动城乡社区治理逐步由“独角戏”变为“大合唱”，推动社会治理模式从单向管理转向多元互动。通过项目的实施一是要全面提升市级党群服务中心公共服务水平，推进城市基层党建全域提升、全面提质。按照玉溪市全力建设“一极两区”的奋斗目标，结合玉溪新型城镇化建设实际，通过党建引领加强基层党建示范建设，带动全市基层党建工作整体提升。二是要在项目立项开展过程中，用于支持基层党组织、非公企业和社会组织开展“初心合伙人”项目、解决群众诉求和困难的相关支出，增强各乡镇（街道）党群服务中心推进“初心合伙人”项目的积极性，切实推动项目创优，增强群众幸福感。三是要坚持党建引领，聚焦居民需求和社区需要，以“初心合伙人”项目工作为载体，探索了一条区域共融、组织共建、资源共享、事务共商、多元共治、成果共享的基层治理新路子，推动形成人人有责、人人尽责、人人享有的社会治理共同体。</t>
  </si>
  <si>
    <t>25</t>
  </si>
  <si>
    <t>反映各乡镇（街道）党群服务中心作为项目申报主体，项目
实施所在村（社区）党组织为项目执行主体，根据项目管理
流程组织实施。</t>
  </si>
  <si>
    <t>服务党员群众人数</t>
  </si>
  <si>
    <t>10000</t>
  </si>
  <si>
    <t>反映围绕“小微”民生问题，撬动社会资金资源实施民生微实事项目，通过改造升级、公益活动等形式，实现党群互动、区域共赢、服务群众的情况。</t>
  </si>
  <si>
    <t>获补覆盖率</t>
  </si>
  <si>
    <t>获补覆盖率=实际获得补助县市区个数/申请符合标准数*100%。</t>
  </si>
  <si>
    <t>补助事项公示度</t>
  </si>
  <si>
    <t>反映补助事项在特定办事大厅、官网、媒体或其他渠道按规定进行公示的情况。
补助事项公示度=按规定公布事项/按规定应公布事项*100%。</t>
  </si>
  <si>
    <t>项目评审通过率</t>
  </si>
  <si>
    <t>反映评审通过情况。</t>
  </si>
  <si>
    <t>补助政策知晓率</t>
  </si>
  <si>
    <t>基层党建工作水平提升</t>
  </si>
  <si>
    <t>完成率=100%，得满分；完成率介于60%（含）至100%之间，完成率×指标分值；完成率＜60%，不得分。完成率=实际完成值/目标值*100%。</t>
  </si>
  <si>
    <t>反映获补助受益对象的满意程度。</t>
  </si>
  <si>
    <t>根据《玉溪市“兴玉英才支持计划”实施办法》和《中共玉溪市委人才工作领导小组成员单位主要职责》等文件精神，市委组织部承担市委人才办日常工作，负责领导小组会议的筹备、市委联系专家的管理服务、专业化干部人才招引、高层次人才和人才工作者培训等工作；同时，还作为刚性引进高层次人才、高端人才培养激励、市属事业单位在职干部专业化学历提升、高层次人才创新创业项目、人才工作创新项目、“引才伯乐奖”等项目的专项主管部门，负责项目的申报评审工作。通过开展以上工作，进一步提高全市人才工作的科学化、制度化、规范化水平，全面加强我市高层次人才的引进培养支持力度，为玉溪实现“十五五”经济社会发展目标、谱写玉溪社会主义现代化建设新篇章提供人才支撑。</t>
  </si>
  <si>
    <t>根据《关于开展2025年玉溪市“兴玉英才支持计划”申报评审工作的通知》，经组织评审后，入选刚性引进高层次人才专项不少于10人。</t>
  </si>
  <si>
    <t>根据《关于开展2025年玉溪市“兴玉英才支持计划”申报评审工作的通知》，经组织评审后，入选人才工作创新项目不少于6个。</t>
  </si>
  <si>
    <t>管理服务市委联系专家次数</t>
  </si>
  <si>
    <t>根据《玉溪市“兴玉英才支持计划”实施办法》，组织分层分类联系、市情研修考察、健康体检、休假疗养及有关活动不少于2次。</t>
  </si>
  <si>
    <t>专业化干部人才引进数量</t>
  </si>
  <si>
    <t>30</t>
  </si>
  <si>
    <t>根据《玉溪市“兴玉英才支持计划”实施办法》和《玉溪市专业化干部人才专项实施方案》，从 2025 年开始，每年引进 50 名左右，用 3 年时间分批引进 150 名左右优秀硕士、博士研究生，作为我市专业化干部人才。</t>
  </si>
  <si>
    <t>0.12</t>
  </si>
  <si>
    <t>通过实施玉溪市“兴玉英才支持计划”，全市人才贡献率得到有效提升。</t>
  </si>
  <si>
    <t>可持续影响</t>
  </si>
  <si>
    <t>对社会发展贡献影响程度</t>
  </si>
  <si>
    <t>影响程度较高</t>
  </si>
  <si>
    <t>反映人才专项资金拨付后对当地发展的持续影响情况。</t>
  </si>
  <si>
    <t>对人才队伍质量提升的持续影响程度</t>
  </si>
  <si>
    <t>反映人才资金对人才队伍质量提升的持续影响程度。</t>
  </si>
  <si>
    <t>反映人才对玉溪市“兴玉英才支持计划”的满意度。</t>
  </si>
  <si>
    <t>根据《中共云南省委办公厅印发〈关于提升党建引领基层治理能力的意见〉的通知》《关于印发&lt;玉溪市城市基层党建全域提升实施方案&gt;等制度规范的通知》《中共玉溪市委办公室关于印发〈玉溪市基层党建高质量发展五年行动计划〉的通知》等文件精神，“结合基层党建'一带四区'布局，分区域、分类别打造一批示范点，力求特色、突出重点，着力培养一批对外有影响力、对内有作用力的党建品牌。通过项目实施一是要稳定的经费投入确保了政治领导、服务群众、组织覆盖等核心功能的持续发挥，无论外部环境如何变化，组织体系都能有效运转，党建经费作为激活了内在发展动力，引领形成的合作社、集体企业等将成为具有市场活力的可持续经营主体。二是要提供经费支持基层党组织建设，规范基层党组织组织生活各项制度，推动基层党组织增强组织功能和政治功能，提升党员对党组织的认同感和凝聚力。三是要着力发挥党建在各项工作中的引领作用，抓好党建引领基层治理、“党建+河（湖）长”制等各项工作，在各项工作中积极发挥党组织战斗堡垒作用和党员先锋模范作用，有力有序推动各项工作。四是全面提升市级党群服务中心公共服务水平，推进城市基层党建全域提升、全面提质。按照玉溪市全力建设“一极两区”的奋斗目标，结合玉溪新型城镇化建设实际，通过党建引领加强基层党建示范建设，带动全市基层党建工作整体提升。五是要通过落实党建服务中心运转经费，建设集服务、活动、教育、宣传和智慧党建体验、指挥为一体的市级党群服务中心，更好地调度和统筹县区、街道、社区党群服务中心协同一致开展工作。</t>
  </si>
  <si>
    <t>反映组织开展微心愿认领、党员志愿服务等载体丰富、形式多样的公益活动，实现党群互动、区域共赢、服务群众。</t>
  </si>
  <si>
    <t>党群服务中心组织开展活动次数</t>
  </si>
  <si>
    <t>反映向党员群众提供精细化、优质化的党务、政务和便民服务的次数。</t>
  </si>
  <si>
    <t>打造基层党建示范点</t>
  </si>
  <si>
    <t>反映基层示范点打造个数。</t>
  </si>
  <si>
    <t>党群服务能力提升培训班培训次数</t>
  </si>
  <si>
    <t>1.0</t>
  </si>
  <si>
    <t>反映开展培训班次数。</t>
  </si>
  <si>
    <t>开展活动完成率</t>
  </si>
  <si>
    <t>反映按照基层党建工作经费实施方案中党群服务中心开展活动的完成率。</t>
  </si>
  <si>
    <t>服务党员群众准确率</t>
  </si>
  <si>
    <t>反映购买社会服务立项项目组织实施情况和基层党建示范点实施情况。</t>
  </si>
  <si>
    <t>培训合格率</t>
  </si>
  <si>
    <t>党群服务能力提升培训班培训合格情况。</t>
  </si>
  <si>
    <t>受益人群覆盖率</t>
  </si>
  <si>
    <t>反映党群服务中心受益人群实现情况。
受益人群覆盖率=（实际实现受益人群数/计划实现受益人群数）*100%。</t>
  </si>
  <si>
    <t>城市基层党建工作水平提升</t>
  </si>
  <si>
    <t>向党员群众提供精细化、优质化的党务、政务和便民服务。</t>
  </si>
  <si>
    <t>服务对象参与度和满意度</t>
  </si>
  <si>
    <t>对党员群众满意度进行测评。</t>
  </si>
  <si>
    <t>预算06表</t>
  </si>
  <si>
    <t>2026年部门政府性基金预算支出预算表</t>
  </si>
  <si>
    <t>单位:元</t>
  </si>
  <si>
    <t>政府性基金预算支出</t>
  </si>
  <si>
    <t>注：中国共产党玉溪市委员会组织部2026年无政府性基金预算，故此表为空。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</si>
  <si>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</si>
  <si>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</si>
  <si>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</si>
  <si>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</si>
  <si>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</si>
  <si>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</si>
  <si>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</si>
  <si>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</si>
  <si>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</si>
  <si>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</si>
  <si>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</si>
  <si>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</si>
  <si>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车辆保险2</t>
  </si>
  <si>
    <t>年</t>
  </si>
  <si>
    <t>维修保养</t>
  </si>
  <si>
    <t>车辆燃修费</t>
  </si>
  <si>
    <t>车辆保险1</t>
  </si>
  <si>
    <t>办公椅</t>
  </si>
  <si>
    <t>把</t>
  </si>
  <si>
    <t>文件柜</t>
  </si>
  <si>
    <t>组</t>
  </si>
  <si>
    <t>三人位沙发</t>
  </si>
  <si>
    <t>套</t>
  </si>
  <si>
    <t>购置办公桌</t>
  </si>
  <si>
    <t>张</t>
  </si>
  <si>
    <t>复印纸</t>
  </si>
  <si>
    <t>包</t>
  </si>
  <si>
    <t>印刷服务</t>
  </si>
  <si>
    <t>2026年度物业管理服务</t>
  </si>
  <si>
    <t>预算08表</t>
  </si>
  <si>
    <t>2026年部门政府购买服务预算表</t>
  </si>
  <si>
    <t>政府购买服务项目</t>
  </si>
  <si>
    <t>政府购买服务目录</t>
  </si>
  <si>
    <t>B1104 印刷和出版服务</t>
  </si>
  <si>
    <t>2026年度市党群服务中心物业服务</t>
  </si>
  <si>
    <t>B1102 物业管理服务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</si>
  <si>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</si>
  <si>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</si>
  <si>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</si>
  <si>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</si>
  <si>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</si>
  <si>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</si>
  <si>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</si>
  <si>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</si>
  <si>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</si>
  <si>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</si>
  <si>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</si>
  <si>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</si>
  <si>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</si>
  <si>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</si>
  <si>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</si>
  <si>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</si>
  <si>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</si>
  <si>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</si>
  <si>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</si>
  <si>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</si>
  <si>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</si>
  <si>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</si>
  <si>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</si>
  <si>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</si>
  <si>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</si>
  <si>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</si>
  <si>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注：中国共产党玉溪市委员会组织部2026年无新增资产计划，故此表为空。</t>
  </si>
  <si>
    <t>预算11表</t>
  </si>
  <si>
    <t>2026年上级补助项目支出预算表</t>
  </si>
  <si>
    <t>上级补助</t>
  </si>
  <si>
    <t>注：中国共产党玉溪市委员会组织部2026年无上级补助项目，故此表为空。</t>
  </si>
  <si>
    <t>预算12表</t>
  </si>
  <si>
    <t>2026年部门项目支出中期规划预算表</t>
  </si>
  <si>
    <t>项目级次</t>
  </si>
  <si>
    <t>2026年</t>
  </si>
  <si>
    <t>2027年</t>
  </si>
  <si>
    <t>2028年</t>
  </si>
  <si>
    <t>311 专项业务类</t>
  </si>
  <si>
    <t>本级</t>
  </si>
  <si>
    <t>321 专项业务类</t>
  </si>
  <si>
    <t>下级</t>
  </si>
  <si>
    <t>322 民生类</t>
  </si>
  <si>
    <t>313 事业发展类</t>
  </si>
  <si>
    <t>312 民生类</t>
  </si>
  <si>
    <t/>
  </si>
</sst>
</file>

<file path=xl/styles.xml><?xml version="1.0" encoding="utf-8"?>
<styleSheet xmlns="http://schemas.openxmlformats.org/spreadsheetml/2006/main">
  <numFmts count="9">
    <numFmt numFmtId="176" formatCode="#,##0.00;\-#,##0.00;;@"/>
    <numFmt numFmtId="43" formatCode="_ * #,##0.00_ ;_ * \-#,##0.00_ ;_ * &quot;-&quot;??_ ;_ @_ "/>
    <numFmt numFmtId="177" formatCode="yyyy/mm/dd\ hh:mm:ss"/>
    <numFmt numFmtId="178" formatCode="yyyy/mm/dd"/>
    <numFmt numFmtId="42" formatCode="_ &quot;￥&quot;* #,##0_ ;_ &quot;￥&quot;* \-#,##0_ ;_ &quot;￥&quot;* &quot;-&quot;_ ;_ @_ "/>
    <numFmt numFmtId="179" formatCode="#,##0;\-#,##0;;@"/>
    <numFmt numFmtId="44" formatCode="_ &quot;￥&quot;* #,##0.00_ ;_ &quot;￥&quot;* \-#,##0.00_ ;_ &quot;￥&quot;* &quot;-&quot;??_ ;_ @_ "/>
    <numFmt numFmtId="180" formatCode="hh:mm:ss"/>
    <numFmt numFmtId="41" formatCode="_ * #,##0_ ;_ * \-#,##0_ ;_ * &quot;-&quot;_ ;_ @_ "/>
  </numFmts>
  <fonts count="43">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8"/>
      <color theme="1"/>
      <name val="宋体"/>
      <charset val="134"/>
    </font>
    <font>
      <sz val="10"/>
      <color rgb="FF000000"/>
      <name val="宋体"/>
      <charset val="134"/>
      <scheme val="minor"/>
    </font>
    <font>
      <sz val="9"/>
      <name val="SimSun"/>
      <charset val="134"/>
    </font>
    <font>
      <b/>
      <sz val="9"/>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sz val="11"/>
      <color rgb="FF9C0006"/>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2" fontId="19" fillId="0" borderId="0" applyFont="0" applyFill="0" applyBorder="0" applyAlignment="0" applyProtection="0">
      <alignment vertical="center"/>
    </xf>
    <xf numFmtId="0" fontId="26" fillId="8" borderId="0" applyNumberFormat="0" applyBorder="0" applyAlignment="0" applyProtection="0">
      <alignment vertical="center"/>
    </xf>
    <xf numFmtId="0" fontId="28" fillId="7" borderId="19"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7" fontId="11" fillId="0" borderId="7">
      <alignment horizontal="right" vertical="center"/>
    </xf>
    <xf numFmtId="0" fontId="26" fillId="3" borderId="0" applyNumberFormat="0" applyBorder="0" applyAlignment="0" applyProtection="0">
      <alignment vertical="center"/>
    </xf>
    <xf numFmtId="0" fontId="32" fillId="11" borderId="0" applyNumberFormat="0" applyBorder="0" applyAlignment="0" applyProtection="0">
      <alignment vertical="center"/>
    </xf>
    <xf numFmtId="43" fontId="19" fillId="0" borderId="0" applyFont="0" applyFill="0" applyBorder="0" applyAlignment="0" applyProtection="0">
      <alignment vertical="center"/>
    </xf>
    <xf numFmtId="0" fontId="25" fillId="2"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178" fontId="11" fillId="0" borderId="7">
      <alignment horizontal="right" vertical="center"/>
    </xf>
    <xf numFmtId="0" fontId="29" fillId="0" borderId="0" applyNumberFormat="0" applyFill="0" applyBorder="0" applyAlignment="0" applyProtection="0">
      <alignment vertical="center"/>
    </xf>
    <xf numFmtId="0" fontId="19" fillId="15" borderId="21" applyNumberFormat="0" applyFont="0" applyAlignment="0" applyProtection="0">
      <alignment vertical="center"/>
    </xf>
    <xf numFmtId="0" fontId="25" fillId="13" borderId="0" applyNumberFormat="0" applyBorder="0" applyAlignment="0" applyProtection="0">
      <alignment vertical="center"/>
    </xf>
    <xf numFmtId="0" fontId="3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2" applyNumberFormat="0" applyFill="0" applyAlignment="0" applyProtection="0">
      <alignment vertical="center"/>
    </xf>
    <xf numFmtId="0" fontId="36" fillId="0" borderId="22" applyNumberFormat="0" applyFill="0" applyAlignment="0" applyProtection="0">
      <alignment vertical="center"/>
    </xf>
    <xf numFmtId="0" fontId="25" fillId="17" borderId="0" applyNumberFormat="0" applyBorder="0" applyAlignment="0" applyProtection="0">
      <alignment vertical="center"/>
    </xf>
    <xf numFmtId="0" fontId="30" fillId="0" borderId="20" applyNumberFormat="0" applyFill="0" applyAlignment="0" applyProtection="0">
      <alignment vertical="center"/>
    </xf>
    <xf numFmtId="0" fontId="25" fillId="6" borderId="0" applyNumberFormat="0" applyBorder="0" applyAlignment="0" applyProtection="0">
      <alignment vertical="center"/>
    </xf>
    <xf numFmtId="0" fontId="38" fillId="10" borderId="23" applyNumberFormat="0" applyAlignment="0" applyProtection="0">
      <alignment vertical="center"/>
    </xf>
    <xf numFmtId="0" fontId="31" fillId="10" borderId="19" applyNumberFormat="0" applyAlignment="0" applyProtection="0">
      <alignment vertical="center"/>
    </xf>
    <xf numFmtId="0" fontId="40" fillId="20" borderId="24" applyNumberFormat="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41" fillId="0" borderId="25" applyNumberFormat="0" applyFill="0" applyAlignment="0" applyProtection="0">
      <alignment vertical="center"/>
    </xf>
    <xf numFmtId="0" fontId="42" fillId="0" borderId="26" applyNumberFormat="0" applyFill="0" applyAlignment="0" applyProtection="0">
      <alignment vertical="center"/>
    </xf>
    <xf numFmtId="0" fontId="37" fillId="18" borderId="0" applyNumberFormat="0" applyBorder="0" applyAlignment="0" applyProtection="0">
      <alignment vertical="center"/>
    </xf>
    <xf numFmtId="0" fontId="39" fillId="19" borderId="0" applyNumberFormat="0" applyBorder="0" applyAlignment="0" applyProtection="0">
      <alignment vertical="center"/>
    </xf>
    <xf numFmtId="10" fontId="11" fillId="0" borderId="7">
      <alignment horizontal="right" vertical="center"/>
    </xf>
    <xf numFmtId="0" fontId="26" fillId="24" borderId="0" applyNumberFormat="0" applyBorder="0" applyAlignment="0" applyProtection="0">
      <alignment vertical="center"/>
    </xf>
    <xf numFmtId="0" fontId="25" fillId="23"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6" fillId="5" borderId="0" applyNumberFormat="0" applyBorder="0" applyAlignment="0" applyProtection="0">
      <alignment vertical="center"/>
    </xf>
    <xf numFmtId="0" fontId="25" fillId="4" borderId="0" applyNumberFormat="0" applyBorder="0" applyAlignment="0" applyProtection="0">
      <alignment vertical="center"/>
    </xf>
    <xf numFmtId="0" fontId="25" fillId="9" borderId="0" applyNumberFormat="0" applyBorder="0" applyAlignment="0" applyProtection="0">
      <alignment vertical="center"/>
    </xf>
    <xf numFmtId="0" fontId="26" fillId="14" borderId="0" applyNumberFormat="0" applyBorder="0" applyAlignment="0" applyProtection="0">
      <alignment vertical="center"/>
    </xf>
    <xf numFmtId="0" fontId="26" fillId="12"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5" fillId="16" borderId="0" applyNumberFormat="0" applyBorder="0" applyAlignment="0" applyProtection="0">
      <alignment vertical="center"/>
    </xf>
    <xf numFmtId="176" fontId="11" fillId="0" borderId="7">
      <alignment horizontal="right" vertical="center"/>
    </xf>
    <xf numFmtId="49" fontId="11" fillId="0" borderId="7">
      <alignment horizontal="left" vertical="center" wrapText="1"/>
    </xf>
    <xf numFmtId="176" fontId="11" fillId="0" borderId="7">
      <alignment horizontal="right" vertical="center"/>
    </xf>
    <xf numFmtId="180" fontId="11" fillId="0" borderId="7">
      <alignment horizontal="right" vertical="center"/>
    </xf>
    <xf numFmtId="179" fontId="11" fillId="0" borderId="7">
      <alignment horizontal="right" vertical="center"/>
    </xf>
  </cellStyleXfs>
  <cellXfs count="198">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6"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3"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6"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79" fontId="11" fillId="0" borderId="7" xfId="0" applyNumberFormat="1" applyFont="1" applyBorder="1" applyAlignment="1">
      <alignment horizontal="right" vertical="center" wrapText="1"/>
    </xf>
    <xf numFmtId="176"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49" fontId="7" fillId="0" borderId="7" xfId="53" applyNumberFormat="1" applyFont="1" applyBorder="1" applyAlignment="1">
      <alignment horizontal="left" vertical="center" wrapText="1" indent="1"/>
    </xf>
    <xf numFmtId="49" fontId="7" fillId="0" borderId="7" xfId="53" applyNumberFormat="1" applyFont="1" applyBorder="1" applyAlignment="1">
      <alignment horizontal="left" vertical="center" wrapText="1"/>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xf>
    <xf numFmtId="0" fontId="9" fillId="0" borderId="8" xfId="0" applyFont="1" applyBorder="1" applyAlignment="1">
      <alignment horizontal="center" vertical="center" wrapText="1"/>
    </xf>
    <xf numFmtId="0" fontId="3" fillId="0" borderId="8" xfId="0" applyFont="1" applyBorder="1" applyAlignment="1">
      <alignment horizontal="left" vertical="center" wrapText="1"/>
    </xf>
    <xf numFmtId="176" fontId="7" fillId="0" borderId="8" xfId="0" applyNumberFormat="1" applyFont="1" applyBorder="1" applyAlignment="1">
      <alignment horizontal="right" vertical="center" wrapText="1"/>
    </xf>
    <xf numFmtId="0" fontId="3"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6"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1" xfId="0" applyFont="1" applyBorder="1" applyAlignment="1">
      <alignment horizontal="center" vertical="center" wrapText="1"/>
    </xf>
    <xf numFmtId="179"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6" fontId="7" fillId="0" borderId="7" xfId="54"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49" fontId="7" fillId="0" borderId="14" xfId="53" applyNumberFormat="1" applyFont="1" applyBorder="1" applyAlignment="1">
      <alignment horizontal="center" vertical="center" wrapText="1"/>
    </xf>
    <xf numFmtId="49" fontId="7" fillId="0" borderId="15" xfId="53" applyNumberFormat="1" applyFont="1" applyBorder="1" applyAlignment="1">
      <alignment horizontal="center" vertical="center" wrapText="1"/>
    </xf>
    <xf numFmtId="49" fontId="7" fillId="0" borderId="8" xfId="53" applyNumberFormat="1" applyFont="1" applyBorder="1" applyAlignment="1">
      <alignment horizontal="center" vertical="center" wrapText="1"/>
    </xf>
    <xf numFmtId="49" fontId="7" fillId="0" borderId="16" xfId="53" applyNumberFormat="1" applyFont="1" applyBorder="1" applyAlignment="1">
      <alignment horizontal="center" vertical="center" wrapText="1"/>
    </xf>
    <xf numFmtId="49" fontId="7" fillId="0" borderId="17" xfId="53" applyNumberFormat="1" applyFont="1" applyBorder="1" applyAlignment="1">
      <alignment horizontal="center" vertical="center" wrapText="1"/>
    </xf>
    <xf numFmtId="49" fontId="7" fillId="0" borderId="18" xfId="53" applyNumberFormat="1" applyFont="1" applyBorder="1" applyAlignment="1">
      <alignment horizontal="center" vertical="center" wrapText="1"/>
    </xf>
    <xf numFmtId="0" fontId="3" fillId="0" borderId="0" xfId="0" applyFont="1" applyBorder="1" applyAlignment="1" applyProtection="1">
      <alignment horizontal="right" vertical="center"/>
      <protection locked="0"/>
    </xf>
    <xf numFmtId="49" fontId="7" fillId="0" borderId="7" xfId="53" applyNumberFormat="1" applyFont="1" applyBorder="1" applyAlignment="1">
      <alignment horizontal="center" vertical="center" wrapText="1"/>
    </xf>
    <xf numFmtId="49" fontId="20" fillId="0" borderId="7" xfId="53" applyNumberFormat="1" applyFont="1" applyBorder="1" applyAlignment="1">
      <alignment horizontal="center" vertical="center" wrapText="1"/>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3" fillId="0" borderId="8" xfId="53" applyNumberFormat="1" applyFont="1" applyBorder="1" applyAlignment="1">
      <alignment horizontal="center" vertical="center" wrapText="1"/>
    </xf>
    <xf numFmtId="49" fontId="11" fillId="0" borderId="8" xfId="53" applyNumberFormat="1" applyFont="1" applyBorder="1" applyAlignment="1">
      <alignment horizontal="center" vertical="center" wrapText="1"/>
    </xf>
    <xf numFmtId="0" fontId="21" fillId="0" borderId="8" xfId="0" applyFont="1" applyBorder="1" applyAlignment="1">
      <alignment vertical="center"/>
    </xf>
    <xf numFmtId="0" fontId="0" fillId="0" borderId="8" xfId="0" applyFont="1" applyBorder="1">
      <alignment vertical="top"/>
    </xf>
    <xf numFmtId="49" fontId="11" fillId="0" borderId="8" xfId="53" applyNumberFormat="1" applyFont="1" applyBorder="1">
      <alignment horizontal="left" vertical="center" wrapText="1"/>
    </xf>
    <xf numFmtId="176" fontId="11" fillId="0" borderId="8" xfId="53" applyNumberFormat="1" applyFont="1" applyBorder="1" applyAlignment="1">
      <alignment horizontal="right" vertical="center" wrapText="1"/>
    </xf>
    <xf numFmtId="176" fontId="11" fillId="0" borderId="8" xfId="0" applyNumberFormat="1" applyFont="1" applyBorder="1" applyAlignment="1">
      <alignment horizontal="right" vertical="center" wrapText="1"/>
    </xf>
    <xf numFmtId="179" fontId="11" fillId="0" borderId="8" xfId="56" applyNumberFormat="1" applyFont="1" applyBorder="1" applyAlignment="1">
      <alignment horizontal="center" vertical="center" wrapText="1"/>
    </xf>
    <xf numFmtId="49" fontId="22" fillId="0" borderId="0" xfId="53" applyNumberFormat="1" applyFont="1" applyBorder="1" applyAlignment="1">
      <alignment horizontal="right" vertical="center" wrapText="1"/>
    </xf>
    <xf numFmtId="49" fontId="11" fillId="0" borderId="8" xfId="53" applyNumberFormat="1" applyFont="1" applyBorder="1" applyAlignment="1">
      <alignment horizontal="left" vertical="center" wrapText="1" indent="2"/>
    </xf>
    <xf numFmtId="49" fontId="11" fillId="0" borderId="8" xfId="53" applyNumberFormat="1" applyFont="1" applyBorder="1" applyAlignment="1">
      <alignment horizontal="left" vertical="center" wrapText="1" indent="4"/>
    </xf>
    <xf numFmtId="49" fontId="11" fillId="0" borderId="6" xfId="53" applyNumberFormat="1" applyFont="1" applyBorder="1" applyAlignment="1">
      <alignment horizontal="left" vertical="center" wrapText="1" indent="4"/>
    </xf>
    <xf numFmtId="176" fontId="11" fillId="0" borderId="6" xfId="0" applyNumberFormat="1" applyFont="1" applyBorder="1" applyAlignment="1">
      <alignment horizontal="right" vertical="center" wrapText="1"/>
    </xf>
    <xf numFmtId="176" fontId="11" fillId="0" borderId="6"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4"/>
    </xf>
    <xf numFmtId="176" fontId="11" fillId="0" borderId="7" xfId="53" applyNumberFormat="1" applyFont="1" applyBorder="1" applyAlignment="1">
      <alignment horizontal="right" vertical="center" wrapText="1"/>
    </xf>
    <xf numFmtId="49" fontId="11" fillId="0" borderId="7" xfId="53" applyNumberFormat="1" applyFont="1" applyBorder="1">
      <alignment horizontal="lef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center" vertical="center" wrapText="1"/>
    </xf>
    <xf numFmtId="49" fontId="23" fillId="0" borderId="0" xfId="0" applyNumberFormat="1" applyFont="1" applyBorder="1" applyAlignment="1">
      <alignment horizontal="right" vertical="center" wrapText="1"/>
    </xf>
    <xf numFmtId="49" fontId="12" fillId="0" borderId="0"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49" fontId="23" fillId="0" borderId="8" xfId="53" applyNumberFormat="1" applyFont="1" applyBorder="1">
      <alignment horizontal="left" vertical="center" wrapText="1"/>
    </xf>
    <xf numFmtId="176" fontId="11" fillId="0" borderId="8" xfId="0" applyNumberFormat="1" applyFont="1" applyBorder="1" applyAlignment="1">
      <alignment horizontal="right" vertical="center"/>
    </xf>
    <xf numFmtId="176" fontId="23" fillId="0" borderId="8" xfId="0" applyNumberFormat="1" applyFont="1" applyBorder="1" applyAlignment="1">
      <alignment horizontal="left" vertical="center"/>
    </xf>
    <xf numFmtId="176" fontId="11" fillId="0" borderId="8" xfId="54" applyNumberFormat="1" applyFont="1" applyBorder="1">
      <alignment horizontal="right" vertical="center"/>
    </xf>
    <xf numFmtId="176" fontId="11" fillId="0" borderId="8" xfId="0" applyNumberFormat="1" applyFont="1" applyBorder="1" applyAlignment="1">
      <alignment horizontal="left" vertical="center"/>
    </xf>
    <xf numFmtId="49" fontId="11" fillId="0" borderId="8" xfId="0" applyNumberFormat="1" applyFont="1" applyBorder="1" applyAlignment="1">
      <alignment horizontal="left" vertical="center" wrapText="1"/>
    </xf>
    <xf numFmtId="49" fontId="23" fillId="0" borderId="8" xfId="0" applyNumberFormat="1" applyFont="1" applyBorder="1" applyAlignment="1">
      <alignment horizontal="center" vertical="center" wrapText="1"/>
    </xf>
    <xf numFmtId="49" fontId="11" fillId="0" borderId="6" xfId="53" applyNumberFormat="1" applyFont="1" applyBorder="1" applyAlignment="1">
      <alignment horizontal="left" vertical="center" wrapText="1" indent="2"/>
    </xf>
    <xf numFmtId="49" fontId="11" fillId="0" borderId="6" xfId="53" applyNumberFormat="1" applyFont="1" applyBorder="1">
      <alignment horizontal="left" vertical="center" wrapText="1"/>
    </xf>
    <xf numFmtId="176" fontId="11" fillId="0" borderId="6" xfId="54" applyNumberFormat="1" applyFont="1" applyBorder="1">
      <alignment horizontal="right" vertical="center"/>
    </xf>
    <xf numFmtId="176" fontId="11" fillId="0" borderId="7" xfId="54" applyNumberFormat="1" applyFont="1" applyBorder="1">
      <alignment horizontal="right" vertical="center"/>
    </xf>
    <xf numFmtId="49" fontId="23" fillId="0" borderId="7" xfId="0" applyNumberFormat="1" applyFont="1" applyBorder="1" applyAlignment="1">
      <alignment horizontal="center" vertical="center" wrapText="1"/>
    </xf>
    <xf numFmtId="49" fontId="23" fillId="0" borderId="7" xfId="53" applyNumberFormat="1" applyFont="1" applyBorder="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K22" sqref="K22"/>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56" t="s">
        <v>0</v>
      </c>
      <c r="B1" s="182"/>
      <c r="C1" s="182"/>
      <c r="D1" s="182"/>
    </row>
    <row r="2" ht="28.5" customHeight="1" spans="1:4">
      <c r="A2" s="183" t="s">
        <v>1</v>
      </c>
      <c r="B2" s="183"/>
      <c r="C2" s="183"/>
      <c r="D2" s="183"/>
    </row>
    <row r="3" ht="18.75" customHeight="1" spans="1:4">
      <c r="A3" s="58" t="str">
        <f>"单位名称："&amp;"中国共产党玉溪市委员会组织部"</f>
        <v>单位名称：中国共产党玉溪市委员会组织部</v>
      </c>
      <c r="B3" s="58"/>
      <c r="C3" s="58"/>
      <c r="D3" s="56" t="s">
        <v>2</v>
      </c>
    </row>
    <row r="4" ht="18.75" customHeight="1" spans="1:4">
      <c r="A4" s="163" t="s">
        <v>3</v>
      </c>
      <c r="B4" s="163"/>
      <c r="C4" s="163" t="s">
        <v>4</v>
      </c>
      <c r="D4" s="163"/>
    </row>
    <row r="5" ht="18.75" customHeight="1" spans="1:4">
      <c r="A5" s="163" t="s">
        <v>5</v>
      </c>
      <c r="B5" s="163" t="s">
        <v>6</v>
      </c>
      <c r="C5" s="163" t="s">
        <v>7</v>
      </c>
      <c r="D5" s="163" t="s">
        <v>6</v>
      </c>
    </row>
    <row r="6" ht="18.75" customHeight="1" spans="1:4">
      <c r="A6" s="167" t="s">
        <v>8</v>
      </c>
      <c r="B6" s="188">
        <v>45102738.09</v>
      </c>
      <c r="C6" s="189" t="str">
        <f>"一"&amp;"、"&amp;"一般公共服务支出"</f>
        <v>一、一般公共服务支出</v>
      </c>
      <c r="D6" s="188">
        <v>40773086.99</v>
      </c>
    </row>
    <row r="7" ht="18.75" customHeight="1" spans="1:4">
      <c r="A7" s="167" t="s">
        <v>9</v>
      </c>
      <c r="B7" s="188"/>
      <c r="C7" s="189" t="str">
        <f>"二"&amp;"、"&amp;"社会保障和就业支出"</f>
        <v>二、社会保障和就业支出</v>
      </c>
      <c r="D7" s="188">
        <v>1893565.44</v>
      </c>
    </row>
    <row r="8" ht="18.75" customHeight="1" spans="1:4">
      <c r="A8" s="167" t="s">
        <v>10</v>
      </c>
      <c r="B8" s="188"/>
      <c r="C8" s="189" t="str">
        <f>"三"&amp;"、"&amp;"卫生健康支出"</f>
        <v>三、卫生健康支出</v>
      </c>
      <c r="D8" s="188">
        <v>1161745.66</v>
      </c>
    </row>
    <row r="9" ht="18.75" customHeight="1" spans="1:4">
      <c r="A9" s="167" t="s">
        <v>11</v>
      </c>
      <c r="B9" s="188"/>
      <c r="C9" s="189" t="str">
        <f>"四"&amp;"、"&amp;"农林水支出"</f>
        <v>四、农林水支出</v>
      </c>
      <c r="D9" s="188"/>
    </row>
    <row r="10" ht="18.75" customHeight="1" spans="1:4">
      <c r="A10" s="167" t="s">
        <v>12</v>
      </c>
      <c r="B10" s="188"/>
      <c r="C10" s="189" t="str">
        <f>"五"&amp;"、"&amp;"住房保障支出"</f>
        <v>五、住房保障支出</v>
      </c>
      <c r="D10" s="188">
        <v>1274340</v>
      </c>
    </row>
    <row r="11" ht="18.75" customHeight="1" spans="1:4">
      <c r="A11" s="167" t="s">
        <v>13</v>
      </c>
      <c r="B11" s="188"/>
      <c r="C11" s="189" t="str">
        <f>"六"&amp;"、"&amp;"转移性支出"</f>
        <v>六、转移性支出</v>
      </c>
      <c r="D11" s="188"/>
    </row>
    <row r="12" ht="18.75" customHeight="1" spans="1:4">
      <c r="A12" s="193" t="s">
        <v>14</v>
      </c>
      <c r="B12" s="194"/>
      <c r="C12" s="193"/>
      <c r="D12" s="193"/>
    </row>
    <row r="13" ht="18.75" customHeight="1" spans="1:4">
      <c r="A13" s="179" t="s">
        <v>15</v>
      </c>
      <c r="B13" s="195"/>
      <c r="C13" s="179"/>
      <c r="D13" s="179"/>
    </row>
    <row r="14" ht="18.75" customHeight="1" spans="1:4">
      <c r="A14" s="179" t="s">
        <v>16</v>
      </c>
      <c r="B14" s="195"/>
      <c r="C14" s="179"/>
      <c r="D14" s="179"/>
    </row>
    <row r="15" ht="18.75" customHeight="1" spans="1:4">
      <c r="A15" s="179" t="s">
        <v>17</v>
      </c>
      <c r="B15" s="195"/>
      <c r="C15" s="179"/>
      <c r="D15" s="179"/>
    </row>
    <row r="16" ht="18.75" customHeight="1" spans="1:4">
      <c r="A16" s="196" t="s">
        <v>18</v>
      </c>
      <c r="B16" s="195">
        <v>45102738.09</v>
      </c>
      <c r="C16" s="196" t="s">
        <v>19</v>
      </c>
      <c r="D16" s="195">
        <v>45102738.09</v>
      </c>
    </row>
    <row r="17" ht="18.75" customHeight="1" spans="1:4">
      <c r="A17" s="197" t="s">
        <v>20</v>
      </c>
      <c r="B17" s="179"/>
      <c r="C17" s="197" t="s">
        <v>21</v>
      </c>
      <c r="D17" s="179"/>
    </row>
    <row r="18" ht="18.75" customHeight="1" spans="1:4">
      <c r="A18" s="61" t="s">
        <v>22</v>
      </c>
      <c r="B18" s="195"/>
      <c r="C18" s="61" t="s">
        <v>22</v>
      </c>
      <c r="D18" s="195"/>
    </row>
    <row r="19" ht="18.75" customHeight="1" spans="1:4">
      <c r="A19" s="61" t="s">
        <v>23</v>
      </c>
      <c r="B19" s="195"/>
      <c r="C19" s="61" t="s">
        <v>23</v>
      </c>
      <c r="D19" s="195"/>
    </row>
    <row r="20" ht="18.75" customHeight="1" spans="1:4">
      <c r="A20" s="196" t="s">
        <v>24</v>
      </c>
      <c r="B20" s="195">
        <v>45102738.09</v>
      </c>
      <c r="C20" s="196" t="s">
        <v>25</v>
      </c>
      <c r="D20" s="195">
        <v>45102738.09</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0"/>
  <sheetViews>
    <sheetView showZeros="0" workbookViewId="0">
      <selection activeCell="D29" sqref="D29"/>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71" t="s">
        <v>26</v>
      </c>
      <c r="B1" s="171"/>
      <c r="C1" s="171"/>
      <c r="D1" s="171"/>
      <c r="E1" s="171"/>
      <c r="F1" s="171"/>
      <c r="G1" s="171"/>
      <c r="H1" s="171"/>
      <c r="I1" s="171"/>
      <c r="J1" s="171"/>
      <c r="K1" s="171"/>
      <c r="L1" s="171"/>
      <c r="M1" s="171"/>
      <c r="N1" s="171"/>
      <c r="O1" s="171"/>
      <c r="P1" s="171"/>
      <c r="Q1" s="171"/>
      <c r="R1" s="171"/>
      <c r="S1" s="171"/>
    </row>
    <row r="2" ht="28.5" customHeight="1" spans="1:19">
      <c r="A2" s="57" t="s">
        <v>27</v>
      </c>
      <c r="B2" s="57"/>
      <c r="C2" s="57"/>
      <c r="D2" s="57"/>
      <c r="E2" s="57"/>
      <c r="F2" s="57"/>
      <c r="G2" s="57"/>
      <c r="H2" s="57"/>
      <c r="I2" s="57"/>
      <c r="J2" s="57"/>
      <c r="K2" s="57"/>
      <c r="L2" s="57"/>
      <c r="M2" s="57"/>
      <c r="N2" s="57"/>
      <c r="O2" s="57"/>
      <c r="P2" s="57"/>
      <c r="Q2" s="57"/>
      <c r="R2" s="57"/>
      <c r="S2" s="57"/>
    </row>
    <row r="3" ht="20.25" customHeight="1" spans="1:19">
      <c r="A3" s="58" t="str">
        <f>"单位名称："&amp;"中国共产党玉溪市委员会组织部"</f>
        <v>单位名称：中国共产党玉溪市委员会组织部</v>
      </c>
      <c r="B3" s="58"/>
      <c r="C3" s="58"/>
      <c r="D3" s="58"/>
      <c r="E3" s="58"/>
      <c r="F3" s="58"/>
      <c r="G3" s="58"/>
      <c r="H3" s="58"/>
      <c r="I3" s="58"/>
      <c r="J3" s="58"/>
      <c r="K3" s="58"/>
      <c r="L3" s="56"/>
      <c r="M3" s="56"/>
      <c r="N3" s="56"/>
      <c r="O3" s="56"/>
      <c r="P3" s="56"/>
      <c r="Q3" s="56"/>
      <c r="R3" s="56"/>
      <c r="S3" s="56" t="s">
        <v>2</v>
      </c>
    </row>
    <row r="4" ht="27" customHeight="1" spans="1:19">
      <c r="A4" s="163" t="s">
        <v>28</v>
      </c>
      <c r="B4" s="163" t="s">
        <v>29</v>
      </c>
      <c r="C4" s="163" t="s">
        <v>30</v>
      </c>
      <c r="D4" s="163" t="s">
        <v>31</v>
      </c>
      <c r="E4" s="163"/>
      <c r="F4" s="163"/>
      <c r="G4" s="163"/>
      <c r="H4" s="163"/>
      <c r="I4" s="163"/>
      <c r="J4" s="163"/>
      <c r="K4" s="163"/>
      <c r="L4" s="163"/>
      <c r="M4" s="163"/>
      <c r="N4" s="163"/>
      <c r="O4" s="163" t="s">
        <v>20</v>
      </c>
      <c r="P4" s="163"/>
      <c r="Q4" s="163"/>
      <c r="R4" s="163"/>
      <c r="S4" s="163"/>
    </row>
    <row r="5" ht="27" customHeight="1" spans="1:19">
      <c r="A5" s="163"/>
      <c r="B5" s="163"/>
      <c r="C5" s="163"/>
      <c r="D5" s="163" t="s">
        <v>32</v>
      </c>
      <c r="E5" s="163" t="s">
        <v>33</v>
      </c>
      <c r="F5" s="163" t="s">
        <v>34</v>
      </c>
      <c r="G5" s="163" t="s">
        <v>35</v>
      </c>
      <c r="H5" s="163" t="s">
        <v>36</v>
      </c>
      <c r="I5" s="163" t="s">
        <v>37</v>
      </c>
      <c r="J5" s="163"/>
      <c r="K5" s="163"/>
      <c r="L5" s="163"/>
      <c r="M5" s="163"/>
      <c r="N5" s="163"/>
      <c r="O5" s="163" t="s">
        <v>32</v>
      </c>
      <c r="P5" s="163" t="s">
        <v>33</v>
      </c>
      <c r="Q5" s="163" t="s">
        <v>34</v>
      </c>
      <c r="R5" s="163" t="s">
        <v>35</v>
      </c>
      <c r="S5" s="163" t="s">
        <v>38</v>
      </c>
    </row>
    <row r="6" ht="27" customHeight="1" spans="1:19">
      <c r="A6" s="163"/>
      <c r="B6" s="163"/>
      <c r="C6" s="163"/>
      <c r="D6" s="163"/>
      <c r="E6" s="163"/>
      <c r="F6" s="163"/>
      <c r="G6" s="163"/>
      <c r="H6" s="163"/>
      <c r="I6" s="163" t="s">
        <v>32</v>
      </c>
      <c r="J6" s="163" t="s">
        <v>39</v>
      </c>
      <c r="K6" s="163" t="s">
        <v>40</v>
      </c>
      <c r="L6" s="163" t="s">
        <v>41</v>
      </c>
      <c r="M6" s="163" t="s">
        <v>42</v>
      </c>
      <c r="N6" s="163" t="s">
        <v>43</v>
      </c>
      <c r="O6" s="163"/>
      <c r="P6" s="163"/>
      <c r="Q6" s="163"/>
      <c r="R6" s="163"/>
      <c r="S6" s="163"/>
    </row>
    <row r="7" ht="20.25" customHeight="1" spans="1:19">
      <c r="A7" s="170" t="s">
        <v>44</v>
      </c>
      <c r="B7" s="170" t="s">
        <v>45</v>
      </c>
      <c r="C7" s="170" t="s">
        <v>46</v>
      </c>
      <c r="D7" s="170" t="s">
        <v>47</v>
      </c>
      <c r="E7" s="170" t="s">
        <v>48</v>
      </c>
      <c r="F7" s="170" t="s">
        <v>49</v>
      </c>
      <c r="G7" s="170" t="s">
        <v>50</v>
      </c>
      <c r="H7" s="170" t="s">
        <v>51</v>
      </c>
      <c r="I7" s="170" t="s">
        <v>52</v>
      </c>
      <c r="J7" s="170" t="s">
        <v>53</v>
      </c>
      <c r="K7" s="170" t="s">
        <v>54</v>
      </c>
      <c r="L7" s="170" t="s">
        <v>55</v>
      </c>
      <c r="M7" s="170" t="s">
        <v>56</v>
      </c>
      <c r="N7" s="170" t="s">
        <v>57</v>
      </c>
      <c r="O7" s="170" t="s">
        <v>58</v>
      </c>
      <c r="P7" s="170" t="s">
        <v>59</v>
      </c>
      <c r="Q7" s="170" t="s">
        <v>60</v>
      </c>
      <c r="R7" s="170" t="s">
        <v>61</v>
      </c>
      <c r="S7" s="170" t="s">
        <v>62</v>
      </c>
    </row>
    <row r="8" ht="20.25" customHeight="1" spans="1:19">
      <c r="A8" s="167" t="s">
        <v>63</v>
      </c>
      <c r="B8" s="167" t="s">
        <v>64</v>
      </c>
      <c r="C8" s="168">
        <v>45102738.09</v>
      </c>
      <c r="D8" s="168">
        <v>45102738.09</v>
      </c>
      <c r="E8" s="169">
        <v>45102738.09</v>
      </c>
      <c r="F8" s="169"/>
      <c r="G8" s="169"/>
      <c r="H8" s="169"/>
      <c r="I8" s="169"/>
      <c r="J8" s="169"/>
      <c r="K8" s="169"/>
      <c r="L8" s="169"/>
      <c r="M8" s="169"/>
      <c r="N8" s="169"/>
      <c r="O8" s="168"/>
      <c r="P8" s="168"/>
      <c r="Q8" s="168"/>
      <c r="R8" s="168"/>
      <c r="S8" s="168"/>
    </row>
    <row r="9" ht="20.25" customHeight="1" spans="1:19">
      <c r="A9" s="172" t="s">
        <v>65</v>
      </c>
      <c r="B9" s="172" t="s">
        <v>64</v>
      </c>
      <c r="C9" s="168">
        <v>45102738.09</v>
      </c>
      <c r="D9" s="168">
        <v>45102738.09</v>
      </c>
      <c r="E9" s="169">
        <v>45102738.09</v>
      </c>
      <c r="F9" s="169"/>
      <c r="G9" s="169"/>
      <c r="H9" s="169"/>
      <c r="I9" s="169"/>
      <c r="J9" s="169"/>
      <c r="K9" s="169"/>
      <c r="L9" s="169"/>
      <c r="M9" s="169"/>
      <c r="N9" s="169"/>
      <c r="O9" s="168"/>
      <c r="P9" s="168"/>
      <c r="Q9" s="168"/>
      <c r="R9" s="167"/>
      <c r="S9" s="168"/>
    </row>
    <row r="10" ht="20.25" customHeight="1" spans="1:19">
      <c r="A10" s="164" t="s">
        <v>30</v>
      </c>
      <c r="B10" s="167"/>
      <c r="C10" s="168">
        <v>45102738.09</v>
      </c>
      <c r="D10" s="168">
        <v>45102738.09</v>
      </c>
      <c r="E10" s="168">
        <v>45102738.09</v>
      </c>
      <c r="F10" s="168"/>
      <c r="G10" s="168"/>
      <c r="H10" s="168"/>
      <c r="I10" s="168"/>
      <c r="J10" s="168"/>
      <c r="K10" s="168"/>
      <c r="L10" s="168"/>
      <c r="M10" s="168"/>
      <c r="N10" s="168"/>
      <c r="O10" s="168"/>
      <c r="P10" s="168"/>
      <c r="Q10" s="168"/>
      <c r="R10" s="168"/>
      <c r="S10" s="168"/>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1388888888889" right="0.751388888888889" top="1" bottom="1" header="0.5" footer="0.5"/>
  <pageSetup paperSize="1" scale="35" pageOrder="overThenDown"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9"/>
  <sheetViews>
    <sheetView showZeros="0" workbookViewId="0">
      <selection activeCell="E36" sqref="E36"/>
    </sheetView>
  </sheetViews>
  <sheetFormatPr defaultColWidth="8.85" defaultRowHeight="15" customHeight="1"/>
  <cols>
    <col min="1" max="1" width="17.8416666666667" customWidth="1"/>
    <col min="2" max="2" width="46" customWidth="1"/>
    <col min="3" max="15" width="15.1333333333333" customWidth="1"/>
  </cols>
  <sheetData>
    <row r="1" customHeight="1" spans="1:15">
      <c r="A1" s="171" t="s">
        <v>66</v>
      </c>
      <c r="B1" s="171"/>
      <c r="C1" s="171"/>
      <c r="D1" s="171"/>
      <c r="E1" s="171"/>
      <c r="F1" s="171"/>
      <c r="G1" s="171"/>
      <c r="H1" s="171"/>
      <c r="I1" s="171"/>
      <c r="J1" s="171"/>
      <c r="K1" s="171"/>
      <c r="L1" s="171"/>
      <c r="M1" s="171"/>
      <c r="N1" s="171"/>
      <c r="O1" s="171"/>
    </row>
    <row r="2" ht="28.5" customHeight="1" spans="1:15">
      <c r="A2" s="57" t="s">
        <v>67</v>
      </c>
      <c r="B2" s="57"/>
      <c r="C2" s="57"/>
      <c r="D2" s="57"/>
      <c r="E2" s="57"/>
      <c r="F2" s="57"/>
      <c r="G2" s="57"/>
      <c r="H2" s="57"/>
      <c r="I2" s="57"/>
      <c r="J2" s="57"/>
      <c r="K2" s="57"/>
      <c r="L2" s="57"/>
      <c r="M2" s="57"/>
      <c r="N2" s="57"/>
      <c r="O2" s="57"/>
    </row>
    <row r="3" ht="20.25" customHeight="1" spans="1:15">
      <c r="A3" s="58" t="str">
        <f>"单位名称："&amp;"中国共产党玉溪市委员会组织部"</f>
        <v>单位名称：中国共产党玉溪市委员会组织部</v>
      </c>
      <c r="B3" s="58"/>
      <c r="C3" s="58"/>
      <c r="D3" s="58"/>
      <c r="E3" s="58"/>
      <c r="F3" s="58"/>
      <c r="G3" s="58"/>
      <c r="H3" s="58"/>
      <c r="I3" s="58"/>
      <c r="J3" s="56"/>
      <c r="K3" s="56"/>
      <c r="L3" s="56"/>
      <c r="M3" s="56"/>
      <c r="N3" s="56"/>
      <c r="O3" s="56" t="s">
        <v>2</v>
      </c>
    </row>
    <row r="4" ht="27" customHeight="1" spans="1:15">
      <c r="A4" s="163" t="s">
        <v>68</v>
      </c>
      <c r="B4" s="163" t="s">
        <v>69</v>
      </c>
      <c r="C4" s="163" t="s">
        <v>30</v>
      </c>
      <c r="D4" s="163" t="s">
        <v>33</v>
      </c>
      <c r="E4" s="163"/>
      <c r="F4" s="163"/>
      <c r="G4" s="163" t="s">
        <v>34</v>
      </c>
      <c r="H4" s="163" t="s">
        <v>35</v>
      </c>
      <c r="I4" s="163" t="s">
        <v>70</v>
      </c>
      <c r="J4" s="163" t="s">
        <v>71</v>
      </c>
      <c r="K4" s="163"/>
      <c r="L4" s="163"/>
      <c r="M4" s="163"/>
      <c r="N4" s="163"/>
      <c r="O4" s="163"/>
    </row>
    <row r="5" ht="27" customHeight="1" spans="1:15">
      <c r="A5" s="163"/>
      <c r="B5" s="163"/>
      <c r="C5" s="163"/>
      <c r="D5" s="163" t="s">
        <v>32</v>
      </c>
      <c r="E5" s="163" t="s">
        <v>72</v>
      </c>
      <c r="F5" s="163" t="s">
        <v>73</v>
      </c>
      <c r="G5" s="163"/>
      <c r="H5" s="163"/>
      <c r="I5" s="163"/>
      <c r="J5" s="163" t="s">
        <v>32</v>
      </c>
      <c r="K5" s="163" t="s">
        <v>74</v>
      </c>
      <c r="L5" s="163" t="s">
        <v>75</v>
      </c>
      <c r="M5" s="163" t="s">
        <v>76</v>
      </c>
      <c r="N5" s="163" t="s">
        <v>77</v>
      </c>
      <c r="O5" s="163" t="s">
        <v>78</v>
      </c>
    </row>
    <row r="6" ht="20.25" customHeight="1" spans="1:15">
      <c r="A6" s="170" t="s">
        <v>44</v>
      </c>
      <c r="B6" s="170" t="s">
        <v>45</v>
      </c>
      <c r="C6" s="170" t="s">
        <v>46</v>
      </c>
      <c r="D6" s="170" t="s">
        <v>47</v>
      </c>
      <c r="E6" s="170" t="s">
        <v>48</v>
      </c>
      <c r="F6" s="170" t="s">
        <v>49</v>
      </c>
      <c r="G6" s="170" t="s">
        <v>50</v>
      </c>
      <c r="H6" s="170" t="s">
        <v>51</v>
      </c>
      <c r="I6" s="170" t="s">
        <v>52</v>
      </c>
      <c r="J6" s="170" t="s">
        <v>53</v>
      </c>
      <c r="K6" s="170" t="s">
        <v>54</v>
      </c>
      <c r="L6" s="170" t="s">
        <v>55</v>
      </c>
      <c r="M6" s="170" t="s">
        <v>56</v>
      </c>
      <c r="N6" s="170" t="s">
        <v>57</v>
      </c>
      <c r="O6" s="170" t="s">
        <v>58</v>
      </c>
    </row>
    <row r="7" ht="20.25" customHeight="1" spans="1:15">
      <c r="A7" s="167" t="s">
        <v>79</v>
      </c>
      <c r="B7" s="167" t="str">
        <f>"        "&amp;"一般公共服务支出"</f>
        <v>        一般公共服务支出</v>
      </c>
      <c r="C7" s="169">
        <v>40773086.99</v>
      </c>
      <c r="D7" s="169">
        <v>40773086.99</v>
      </c>
      <c r="E7" s="169">
        <v>12211486.99</v>
      </c>
      <c r="F7" s="169">
        <v>28561600</v>
      </c>
      <c r="G7" s="169"/>
      <c r="H7" s="169"/>
      <c r="I7" s="169"/>
      <c r="J7" s="169"/>
      <c r="K7" s="169"/>
      <c r="L7" s="169"/>
      <c r="M7" s="169"/>
      <c r="N7" s="169"/>
      <c r="O7" s="169"/>
    </row>
    <row r="8" ht="20.25" customHeight="1" spans="1:15">
      <c r="A8" s="172" t="s">
        <v>80</v>
      </c>
      <c r="B8" s="172" t="str">
        <f>"        "&amp;"组织事务"</f>
        <v>        组织事务</v>
      </c>
      <c r="C8" s="169">
        <v>40773086.99</v>
      </c>
      <c r="D8" s="169">
        <v>40773086.99</v>
      </c>
      <c r="E8" s="169">
        <v>12211486.99</v>
      </c>
      <c r="F8" s="169">
        <v>28561600</v>
      </c>
      <c r="G8" s="169"/>
      <c r="H8" s="169"/>
      <c r="I8" s="169"/>
      <c r="J8" s="169"/>
      <c r="K8" s="169"/>
      <c r="L8" s="169"/>
      <c r="M8" s="169"/>
      <c r="N8" s="169"/>
      <c r="O8" s="169"/>
    </row>
    <row r="9" ht="20.25" customHeight="1" spans="1:15">
      <c r="A9" s="173" t="s">
        <v>81</v>
      </c>
      <c r="B9" s="173" t="str">
        <f>"        "&amp;"行政运行"</f>
        <v>        行政运行</v>
      </c>
      <c r="C9" s="169">
        <v>9035325.96</v>
      </c>
      <c r="D9" s="169">
        <v>9035325.96</v>
      </c>
      <c r="E9" s="169">
        <v>9035325.96</v>
      </c>
      <c r="F9" s="169"/>
      <c r="G9" s="169"/>
      <c r="H9" s="169"/>
      <c r="I9" s="169"/>
      <c r="J9" s="169"/>
      <c r="K9" s="169"/>
      <c r="L9" s="169"/>
      <c r="M9" s="169"/>
      <c r="N9" s="169"/>
      <c r="O9" s="169"/>
    </row>
    <row r="10" ht="20.25" customHeight="1" spans="1:15">
      <c r="A10" s="173" t="s">
        <v>82</v>
      </c>
      <c r="B10" s="173" t="str">
        <f>"        "&amp;"一般行政管理事务"</f>
        <v>        一般行政管理事务</v>
      </c>
      <c r="C10" s="169">
        <v>28561600</v>
      </c>
      <c r="D10" s="169">
        <v>28561600</v>
      </c>
      <c r="E10" s="169"/>
      <c r="F10" s="169">
        <v>28561600</v>
      </c>
      <c r="G10" s="169"/>
      <c r="H10" s="169"/>
      <c r="I10" s="169"/>
      <c r="J10" s="169"/>
      <c r="K10" s="169"/>
      <c r="L10" s="169"/>
      <c r="M10" s="169"/>
      <c r="N10" s="169"/>
      <c r="O10" s="169"/>
    </row>
    <row r="11" ht="20.25" customHeight="1" spans="1:15">
      <c r="A11" s="173" t="s">
        <v>83</v>
      </c>
      <c r="B11" s="173" t="str">
        <f>"        "&amp;"事业运行"</f>
        <v>        事业运行</v>
      </c>
      <c r="C11" s="169">
        <v>3176161.03</v>
      </c>
      <c r="D11" s="169">
        <v>3176161.03</v>
      </c>
      <c r="E11" s="169">
        <v>3176161.03</v>
      </c>
      <c r="F11" s="169"/>
      <c r="G11" s="169"/>
      <c r="H11" s="169"/>
      <c r="I11" s="169"/>
      <c r="J11" s="169"/>
      <c r="K11" s="169"/>
      <c r="L11" s="169"/>
      <c r="M11" s="169"/>
      <c r="N11" s="169"/>
      <c r="O11" s="169"/>
    </row>
    <row r="12" ht="20.25" customHeight="1" spans="1:15">
      <c r="A12" s="167" t="s">
        <v>84</v>
      </c>
      <c r="B12" s="167" t="str">
        <f>"        "&amp;"社会保障和就业支出"</f>
        <v>        社会保障和就业支出</v>
      </c>
      <c r="C12" s="169">
        <v>1893565.44</v>
      </c>
      <c r="D12" s="169">
        <v>1893565.44</v>
      </c>
      <c r="E12" s="169">
        <v>1879565.44</v>
      </c>
      <c r="F12" s="169">
        <v>14000</v>
      </c>
      <c r="G12" s="169"/>
      <c r="H12" s="169"/>
      <c r="I12" s="169"/>
      <c r="J12" s="169"/>
      <c r="K12" s="169"/>
      <c r="L12" s="169"/>
      <c r="M12" s="169"/>
      <c r="N12" s="169"/>
      <c r="O12" s="169"/>
    </row>
    <row r="13" ht="20.25" customHeight="1" spans="1:15">
      <c r="A13" s="192" t="s">
        <v>85</v>
      </c>
      <c r="B13" s="192" t="str">
        <f>"        "&amp;"行政事业单位养老支出"</f>
        <v>        行政事业单位养老支出</v>
      </c>
      <c r="C13" s="175">
        <v>1879565.44</v>
      </c>
      <c r="D13" s="175">
        <v>1879565.44</v>
      </c>
      <c r="E13" s="175">
        <v>1879565.44</v>
      </c>
      <c r="F13" s="175"/>
      <c r="G13" s="175"/>
      <c r="H13" s="175"/>
      <c r="I13" s="175"/>
      <c r="J13" s="175"/>
      <c r="K13" s="175"/>
      <c r="L13" s="175"/>
      <c r="M13" s="175"/>
      <c r="N13" s="175"/>
      <c r="O13" s="175"/>
    </row>
    <row r="14" ht="20.25" customHeight="1" spans="1:15">
      <c r="A14" s="177" t="s">
        <v>86</v>
      </c>
      <c r="B14" s="177" t="str">
        <f>"        "&amp;"行政单位离退休"</f>
        <v>        行政单位离退休</v>
      </c>
      <c r="C14" s="64">
        <v>286200</v>
      </c>
      <c r="D14" s="64">
        <v>286200</v>
      </c>
      <c r="E14" s="64">
        <v>286200</v>
      </c>
      <c r="F14" s="64"/>
      <c r="G14" s="64"/>
      <c r="H14" s="64"/>
      <c r="I14" s="64"/>
      <c r="J14" s="64"/>
      <c r="K14" s="64"/>
      <c r="L14" s="64"/>
      <c r="M14" s="64"/>
      <c r="N14" s="64"/>
      <c r="O14" s="64"/>
    </row>
    <row r="15" ht="20.25" customHeight="1" spans="1:15">
      <c r="A15" s="177" t="s">
        <v>87</v>
      </c>
      <c r="B15" s="177" t="str">
        <f>"        "&amp;"机关事业单位基本养老保险缴费支出"</f>
        <v>        机关事业单位基本养老保险缴费支出</v>
      </c>
      <c r="C15" s="64">
        <v>1343365.44</v>
      </c>
      <c r="D15" s="64">
        <v>1343365.44</v>
      </c>
      <c r="E15" s="64">
        <v>1343365.44</v>
      </c>
      <c r="F15" s="64"/>
      <c r="G15" s="64"/>
      <c r="H15" s="64"/>
      <c r="I15" s="64"/>
      <c r="J15" s="64"/>
      <c r="K15" s="64"/>
      <c r="L15" s="64"/>
      <c r="M15" s="64"/>
      <c r="N15" s="64"/>
      <c r="O15" s="64"/>
    </row>
    <row r="16" ht="20.25" customHeight="1" spans="1:15">
      <c r="A16" s="177" t="s">
        <v>88</v>
      </c>
      <c r="B16" s="177" t="str">
        <f>"        "&amp;"机关事业单位职业年金缴费支出"</f>
        <v>        机关事业单位职业年金缴费支出</v>
      </c>
      <c r="C16" s="64">
        <v>250000</v>
      </c>
      <c r="D16" s="64">
        <v>250000</v>
      </c>
      <c r="E16" s="64">
        <v>250000</v>
      </c>
      <c r="F16" s="64"/>
      <c r="G16" s="64"/>
      <c r="H16" s="64"/>
      <c r="I16" s="64"/>
      <c r="J16" s="64"/>
      <c r="K16" s="64"/>
      <c r="L16" s="64"/>
      <c r="M16" s="64"/>
      <c r="N16" s="64"/>
      <c r="O16" s="64"/>
    </row>
    <row r="17" ht="20.25" customHeight="1" spans="1:15">
      <c r="A17" s="180" t="s">
        <v>89</v>
      </c>
      <c r="B17" s="180" t="str">
        <f>"        "&amp;"抚恤"</f>
        <v>        抚恤</v>
      </c>
      <c r="C17" s="64">
        <v>14000</v>
      </c>
      <c r="D17" s="64">
        <v>14000</v>
      </c>
      <c r="E17" s="64"/>
      <c r="F17" s="64">
        <v>14000</v>
      </c>
      <c r="G17" s="64"/>
      <c r="H17" s="64"/>
      <c r="I17" s="64"/>
      <c r="J17" s="64"/>
      <c r="K17" s="64"/>
      <c r="L17" s="64"/>
      <c r="M17" s="64"/>
      <c r="N17" s="64"/>
      <c r="O17" s="64"/>
    </row>
    <row r="18" ht="20.25" customHeight="1" spans="1:15">
      <c r="A18" s="177" t="s">
        <v>90</v>
      </c>
      <c r="B18" s="177" t="str">
        <f>"        "&amp;"死亡抚恤"</f>
        <v>        死亡抚恤</v>
      </c>
      <c r="C18" s="64">
        <v>14000</v>
      </c>
      <c r="D18" s="64">
        <v>14000</v>
      </c>
      <c r="E18" s="64"/>
      <c r="F18" s="64">
        <v>14000</v>
      </c>
      <c r="G18" s="64"/>
      <c r="H18" s="64"/>
      <c r="I18" s="64"/>
      <c r="J18" s="64"/>
      <c r="K18" s="64"/>
      <c r="L18" s="64"/>
      <c r="M18" s="64"/>
      <c r="N18" s="64"/>
      <c r="O18" s="64"/>
    </row>
    <row r="19" ht="20.25" customHeight="1" spans="1:15">
      <c r="A19" s="179" t="s">
        <v>91</v>
      </c>
      <c r="B19" s="179" t="str">
        <f>"        "&amp;"卫生健康支出"</f>
        <v>        卫生健康支出</v>
      </c>
      <c r="C19" s="64">
        <v>1161745.66</v>
      </c>
      <c r="D19" s="64">
        <v>1161745.66</v>
      </c>
      <c r="E19" s="64">
        <v>1161745.66</v>
      </c>
      <c r="F19" s="64"/>
      <c r="G19" s="64"/>
      <c r="H19" s="64"/>
      <c r="I19" s="64"/>
      <c r="J19" s="64"/>
      <c r="K19" s="64"/>
      <c r="L19" s="64"/>
      <c r="M19" s="64"/>
      <c r="N19" s="64"/>
      <c r="O19" s="64"/>
    </row>
    <row r="20" ht="20.25" customHeight="1" spans="1:15">
      <c r="A20" s="180" t="s">
        <v>92</v>
      </c>
      <c r="B20" s="180" t="str">
        <f>"        "&amp;"行政事业单位医疗"</f>
        <v>        行政事业单位医疗</v>
      </c>
      <c r="C20" s="64">
        <v>1161745.66</v>
      </c>
      <c r="D20" s="64">
        <v>1161745.66</v>
      </c>
      <c r="E20" s="64">
        <v>1161745.66</v>
      </c>
      <c r="F20" s="64"/>
      <c r="G20" s="64"/>
      <c r="H20" s="64"/>
      <c r="I20" s="64"/>
      <c r="J20" s="64"/>
      <c r="K20" s="64"/>
      <c r="L20" s="64"/>
      <c r="M20" s="64"/>
      <c r="N20" s="64"/>
      <c r="O20" s="64"/>
    </row>
    <row r="21" ht="20.25" customHeight="1" spans="1:15">
      <c r="A21" s="177" t="s">
        <v>93</v>
      </c>
      <c r="B21" s="177" t="str">
        <f>"        "&amp;"行政单位医疗"</f>
        <v>        行政单位医疗</v>
      </c>
      <c r="C21" s="64">
        <v>493997.57</v>
      </c>
      <c r="D21" s="64">
        <v>493997.57</v>
      </c>
      <c r="E21" s="64">
        <v>493997.57</v>
      </c>
      <c r="F21" s="64"/>
      <c r="G21" s="64"/>
      <c r="H21" s="64"/>
      <c r="I21" s="64"/>
      <c r="J21" s="64"/>
      <c r="K21" s="64"/>
      <c r="L21" s="64"/>
      <c r="M21" s="64"/>
      <c r="N21" s="64"/>
      <c r="O21" s="64"/>
    </row>
    <row r="22" ht="20.25" customHeight="1" spans="1:15">
      <c r="A22" s="177" t="s">
        <v>94</v>
      </c>
      <c r="B22" s="177" t="str">
        <f>"        "&amp;"事业单位医疗"</f>
        <v>        事业单位医疗</v>
      </c>
      <c r="C22" s="64">
        <v>202873.25</v>
      </c>
      <c r="D22" s="64">
        <v>202873.25</v>
      </c>
      <c r="E22" s="64">
        <v>202873.25</v>
      </c>
      <c r="F22" s="64"/>
      <c r="G22" s="64"/>
      <c r="H22" s="64"/>
      <c r="I22" s="64"/>
      <c r="J22" s="64"/>
      <c r="K22" s="64"/>
      <c r="L22" s="64"/>
      <c r="M22" s="64"/>
      <c r="N22" s="64"/>
      <c r="O22" s="64"/>
    </row>
    <row r="23" ht="20.25" customHeight="1" spans="1:15">
      <c r="A23" s="177" t="s">
        <v>95</v>
      </c>
      <c r="B23" s="177" t="str">
        <f>"        "&amp;"公务员医疗补助"</f>
        <v>        公务员医疗补助</v>
      </c>
      <c r="C23" s="64">
        <v>403976.1</v>
      </c>
      <c r="D23" s="64">
        <v>403976.1</v>
      </c>
      <c r="E23" s="64">
        <v>403976.1</v>
      </c>
      <c r="F23" s="64"/>
      <c r="G23" s="64"/>
      <c r="H23" s="64"/>
      <c r="I23" s="64"/>
      <c r="J23" s="64"/>
      <c r="K23" s="64"/>
      <c r="L23" s="64"/>
      <c r="M23" s="64"/>
      <c r="N23" s="64"/>
      <c r="O23" s="64"/>
    </row>
    <row r="24" ht="20.25" customHeight="1" spans="1:15">
      <c r="A24" s="177" t="s">
        <v>96</v>
      </c>
      <c r="B24" s="177" t="str">
        <f>"        "&amp;"其他行政事业单位医疗支出"</f>
        <v>        其他行政事业单位医疗支出</v>
      </c>
      <c r="C24" s="64">
        <v>60898.74</v>
      </c>
      <c r="D24" s="64">
        <v>60898.74</v>
      </c>
      <c r="E24" s="64">
        <v>60898.74</v>
      </c>
      <c r="F24" s="64"/>
      <c r="G24" s="64"/>
      <c r="H24" s="64"/>
      <c r="I24" s="64"/>
      <c r="J24" s="64"/>
      <c r="K24" s="64"/>
      <c r="L24" s="64"/>
      <c r="M24" s="64"/>
      <c r="N24" s="64"/>
      <c r="O24" s="64"/>
    </row>
    <row r="25" ht="20.25" customHeight="1" spans="1:15">
      <c r="A25" s="179" t="s">
        <v>97</v>
      </c>
      <c r="B25" s="179" t="str">
        <f>"        "&amp;"住房保障支出"</f>
        <v>        住房保障支出</v>
      </c>
      <c r="C25" s="64">
        <v>1274340</v>
      </c>
      <c r="D25" s="64">
        <v>1274340</v>
      </c>
      <c r="E25" s="64">
        <v>1274340</v>
      </c>
      <c r="F25" s="64"/>
      <c r="G25" s="64"/>
      <c r="H25" s="64"/>
      <c r="I25" s="64"/>
      <c r="J25" s="64"/>
      <c r="K25" s="64"/>
      <c r="L25" s="64"/>
      <c r="M25" s="64"/>
      <c r="N25" s="64"/>
      <c r="O25" s="64"/>
    </row>
    <row r="26" ht="20.25" customHeight="1" spans="1:15">
      <c r="A26" s="180" t="s">
        <v>98</v>
      </c>
      <c r="B26" s="180" t="str">
        <f>"        "&amp;"住房改革支出"</f>
        <v>        住房改革支出</v>
      </c>
      <c r="C26" s="64">
        <v>1274340</v>
      </c>
      <c r="D26" s="64">
        <v>1274340</v>
      </c>
      <c r="E26" s="64">
        <v>1274340</v>
      </c>
      <c r="F26" s="64"/>
      <c r="G26" s="64"/>
      <c r="H26" s="64"/>
      <c r="I26" s="64"/>
      <c r="J26" s="64"/>
      <c r="K26" s="64"/>
      <c r="L26" s="64"/>
      <c r="M26" s="64"/>
      <c r="N26" s="64"/>
      <c r="O26" s="64"/>
    </row>
    <row r="27" ht="20.25" customHeight="1" spans="1:15">
      <c r="A27" s="177" t="s">
        <v>99</v>
      </c>
      <c r="B27" s="177" t="str">
        <f>"        "&amp;"住房公积金"</f>
        <v>        住房公积金</v>
      </c>
      <c r="C27" s="64">
        <v>1121844</v>
      </c>
      <c r="D27" s="64">
        <v>1121844</v>
      </c>
      <c r="E27" s="64">
        <v>1121844</v>
      </c>
      <c r="F27" s="64"/>
      <c r="G27" s="64"/>
      <c r="H27" s="64"/>
      <c r="I27" s="64"/>
      <c r="J27" s="64"/>
      <c r="K27" s="64"/>
      <c r="L27" s="64"/>
      <c r="M27" s="64"/>
      <c r="N27" s="64"/>
      <c r="O27" s="64"/>
    </row>
    <row r="28" ht="20.25" customHeight="1" spans="1:15">
      <c r="A28" s="177" t="s">
        <v>100</v>
      </c>
      <c r="B28" s="177" t="str">
        <f>"        "&amp;"购房补贴"</f>
        <v>        购房补贴</v>
      </c>
      <c r="C28" s="64">
        <v>152496</v>
      </c>
      <c r="D28" s="64">
        <v>152496</v>
      </c>
      <c r="E28" s="64">
        <v>152496</v>
      </c>
      <c r="F28" s="64"/>
      <c r="G28" s="64"/>
      <c r="H28" s="64"/>
      <c r="I28" s="64"/>
      <c r="J28" s="64"/>
      <c r="K28" s="64"/>
      <c r="L28" s="64"/>
      <c r="M28" s="64"/>
      <c r="N28" s="64"/>
      <c r="O28" s="64"/>
    </row>
    <row r="29" ht="20.25" customHeight="1" spans="1:15">
      <c r="A29" s="181" t="s">
        <v>30</v>
      </c>
      <c r="B29" s="179"/>
      <c r="C29" s="178">
        <v>45102738.09</v>
      </c>
      <c r="D29" s="178">
        <v>45102738.09</v>
      </c>
      <c r="E29" s="178">
        <v>16527138.09</v>
      </c>
      <c r="F29" s="178">
        <v>28575600</v>
      </c>
      <c r="G29" s="178"/>
      <c r="H29" s="178"/>
      <c r="I29" s="178"/>
      <c r="J29" s="178"/>
      <c r="K29" s="178"/>
      <c r="L29" s="178"/>
      <c r="M29" s="178"/>
      <c r="N29" s="178"/>
      <c r="O29" s="178"/>
    </row>
  </sheetData>
  <mergeCells count="12">
    <mergeCell ref="A1:O1"/>
    <mergeCell ref="A2:O2"/>
    <mergeCell ref="A3:N3"/>
    <mergeCell ref="D4:F4"/>
    <mergeCell ref="J4:O4"/>
    <mergeCell ref="A29:B29"/>
    <mergeCell ref="A4:A5"/>
    <mergeCell ref="B4:B5"/>
    <mergeCell ref="C4:C5"/>
    <mergeCell ref="G4:G5"/>
    <mergeCell ref="H4:H5"/>
    <mergeCell ref="I4:I5"/>
  </mergeCells>
  <pageMargins left="0.751388888888889" right="0.751388888888889" top="1" bottom="1" header="0.5" footer="0.5"/>
  <pageSetup paperSize="1" scale="47"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H18" sqref="H18"/>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56" t="s">
        <v>101</v>
      </c>
      <c r="B1" s="182"/>
      <c r="C1" s="182"/>
      <c r="D1" s="182"/>
    </row>
    <row r="2" ht="28.5" customHeight="1" spans="1:4">
      <c r="A2" s="183" t="s">
        <v>102</v>
      </c>
      <c r="B2" s="183"/>
      <c r="C2" s="183"/>
      <c r="D2" s="183"/>
    </row>
    <row r="3" ht="18.75" customHeight="1" spans="1:4">
      <c r="A3" s="58" t="str">
        <f>"单位名称："&amp;"中国共产党玉溪市委员会组织部"</f>
        <v>单位名称：中国共产党玉溪市委员会组织部</v>
      </c>
      <c r="B3" s="58"/>
      <c r="C3" s="58"/>
      <c r="D3" s="56" t="s">
        <v>2</v>
      </c>
    </row>
    <row r="4" ht="18.75" customHeight="1" spans="1:4">
      <c r="A4" s="184" t="s">
        <v>3</v>
      </c>
      <c r="B4" s="184"/>
      <c r="C4" s="184" t="s">
        <v>4</v>
      </c>
      <c r="D4" s="184"/>
    </row>
    <row r="5" ht="18.75" customHeight="1" spans="1:4">
      <c r="A5" s="184" t="s">
        <v>5</v>
      </c>
      <c r="B5" s="184" t="s">
        <v>6</v>
      </c>
      <c r="C5" s="184" t="s">
        <v>103</v>
      </c>
      <c r="D5" s="184" t="s">
        <v>6</v>
      </c>
    </row>
    <row r="6" ht="18.75" customHeight="1" spans="1:4">
      <c r="A6" s="185" t="s">
        <v>104</v>
      </c>
      <c r="B6" s="186"/>
      <c r="C6" s="187" t="s">
        <v>105</v>
      </c>
      <c r="D6" s="186"/>
    </row>
    <row r="7" ht="18.75" customHeight="1" spans="1:4">
      <c r="A7" s="167" t="s">
        <v>106</v>
      </c>
      <c r="B7" s="188">
        <v>45102738.09</v>
      </c>
      <c r="C7" s="189" t="str">
        <f>"（一）"&amp;"一般公共服务支出"</f>
        <v>（一）一般公共服务支出</v>
      </c>
      <c r="D7" s="188">
        <v>40773086.99</v>
      </c>
    </row>
    <row r="8" ht="18.75" customHeight="1" spans="1:4">
      <c r="A8" s="167" t="s">
        <v>107</v>
      </c>
      <c r="B8" s="188"/>
      <c r="C8" s="189" t="str">
        <f>"（二）"&amp;"社会保障和就业支出"</f>
        <v>（二）社会保障和就业支出</v>
      </c>
      <c r="D8" s="188">
        <v>1893565.44</v>
      </c>
    </row>
    <row r="9" ht="18.75" customHeight="1" spans="1:4">
      <c r="A9" s="167" t="s">
        <v>108</v>
      </c>
      <c r="B9" s="188"/>
      <c r="C9" s="189" t="str">
        <f>"（三）"&amp;"卫生健康支出"</f>
        <v>（三）卫生健康支出</v>
      </c>
      <c r="D9" s="188">
        <v>1161745.66</v>
      </c>
    </row>
    <row r="10" ht="18.75" customHeight="1" spans="1:4">
      <c r="A10" s="167" t="s">
        <v>109</v>
      </c>
      <c r="B10" s="188"/>
      <c r="C10" s="189" t="str">
        <f>"（四）"&amp;"农林水支出"</f>
        <v>（四）农林水支出</v>
      </c>
      <c r="D10" s="188"/>
    </row>
    <row r="11" ht="18.75" customHeight="1" spans="1:4">
      <c r="A11" s="190" t="s">
        <v>106</v>
      </c>
      <c r="B11" s="188"/>
      <c r="C11" s="189" t="str">
        <f>"（五）"&amp;"住房保障支出"</f>
        <v>（五）住房保障支出</v>
      </c>
      <c r="D11" s="188">
        <v>1274340</v>
      </c>
    </row>
    <row r="12" ht="18.75" customHeight="1" spans="1:4">
      <c r="A12" s="190" t="s">
        <v>107</v>
      </c>
      <c r="B12" s="188"/>
      <c r="C12" s="189" t="str">
        <f>"（六）"&amp;"转移性支出"</f>
        <v>（六）转移性支出</v>
      </c>
      <c r="D12" s="188"/>
    </row>
    <row r="13" ht="18.75" customHeight="1" spans="1:4">
      <c r="A13" s="190" t="s">
        <v>108</v>
      </c>
      <c r="B13" s="188"/>
      <c r="C13" s="167"/>
      <c r="D13" s="167"/>
    </row>
    <row r="14" ht="18.75" customHeight="1" spans="1:4">
      <c r="A14" s="167"/>
      <c r="B14" s="167"/>
      <c r="C14" s="167" t="s">
        <v>110</v>
      </c>
      <c r="D14" s="167"/>
    </row>
    <row r="15" ht="18.75" customHeight="1" spans="1:4">
      <c r="A15" s="191" t="s">
        <v>24</v>
      </c>
      <c r="B15" s="188">
        <v>45102738.09</v>
      </c>
      <c r="C15" s="191" t="s">
        <v>25</v>
      </c>
      <c r="D15" s="188">
        <v>45102738.09</v>
      </c>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9"/>
  <sheetViews>
    <sheetView showZeros="0" workbookViewId="0">
      <selection activeCell="L16" sqref="L16"/>
    </sheetView>
  </sheetViews>
  <sheetFormatPr defaultColWidth="8.85" defaultRowHeight="15" customHeight="1" outlineLevelCol="6"/>
  <cols>
    <col min="1" max="1" width="17.8416666666667" customWidth="1"/>
    <col min="2" max="2" width="46.625" customWidth="1"/>
    <col min="3" max="7" width="15.1333333333333" customWidth="1"/>
  </cols>
  <sheetData>
    <row r="1" customHeight="1" spans="1:7">
      <c r="A1" s="171" t="s">
        <v>111</v>
      </c>
      <c r="B1" s="171"/>
      <c r="C1" s="171"/>
      <c r="D1" s="171"/>
      <c r="E1" s="171"/>
      <c r="F1" s="171"/>
      <c r="G1" s="171"/>
    </row>
    <row r="2" ht="28.5" customHeight="1" spans="1:7">
      <c r="A2" s="57" t="s">
        <v>112</v>
      </c>
      <c r="B2" s="57"/>
      <c r="C2" s="57"/>
      <c r="D2" s="57"/>
      <c r="E2" s="57"/>
      <c r="F2" s="57"/>
      <c r="G2" s="57"/>
    </row>
    <row r="3" ht="20.25" customHeight="1" spans="1:7">
      <c r="A3" s="58" t="str">
        <f>"单位名称："&amp;"中国共产党玉溪市委员会组织部"</f>
        <v>单位名称：中国共产党玉溪市委员会组织部</v>
      </c>
      <c r="B3" s="58"/>
      <c r="C3" s="58"/>
      <c r="D3" s="58"/>
      <c r="E3" s="58"/>
      <c r="F3" s="58"/>
      <c r="G3" s="56" t="s">
        <v>2</v>
      </c>
    </row>
    <row r="4" ht="27" customHeight="1" spans="1:7">
      <c r="A4" s="163" t="s">
        <v>113</v>
      </c>
      <c r="B4" s="163"/>
      <c r="C4" s="163" t="s">
        <v>30</v>
      </c>
      <c r="D4" s="163" t="s">
        <v>33</v>
      </c>
      <c r="E4" s="163"/>
      <c r="F4" s="163"/>
      <c r="G4" s="163" t="s">
        <v>73</v>
      </c>
    </row>
    <row r="5" ht="27" customHeight="1" spans="1:7">
      <c r="A5" s="163" t="s">
        <v>68</v>
      </c>
      <c r="B5" s="163" t="s">
        <v>69</v>
      </c>
      <c r="C5" s="163"/>
      <c r="D5" s="163" t="s">
        <v>32</v>
      </c>
      <c r="E5" s="163" t="s">
        <v>114</v>
      </c>
      <c r="F5" s="163" t="s">
        <v>115</v>
      </c>
      <c r="G5" s="163"/>
    </row>
    <row r="6" ht="20.25" customHeight="1" spans="1:7">
      <c r="A6" s="170" t="s">
        <v>44</v>
      </c>
      <c r="B6" s="170" t="s">
        <v>45</v>
      </c>
      <c r="C6" s="170" t="s">
        <v>46</v>
      </c>
      <c r="D6" s="170" t="s">
        <v>47</v>
      </c>
      <c r="E6" s="170" t="s">
        <v>48</v>
      </c>
      <c r="F6" s="170" t="s">
        <v>49</v>
      </c>
      <c r="G6" s="170">
        <v>7</v>
      </c>
    </row>
    <row r="7" ht="20.25" customHeight="1" spans="1:7">
      <c r="A7" s="167" t="s">
        <v>79</v>
      </c>
      <c r="B7" s="167" t="str">
        <f>"        "&amp;"一般公共服务支出"</f>
        <v>        一般公共服务支出</v>
      </c>
      <c r="C7" s="169">
        <v>40773086.99</v>
      </c>
      <c r="D7" s="168">
        <v>12211486.99</v>
      </c>
      <c r="E7" s="169">
        <v>9585693.19</v>
      </c>
      <c r="F7" s="169">
        <v>2625793.8</v>
      </c>
      <c r="G7" s="169">
        <v>28561600</v>
      </c>
    </row>
    <row r="8" ht="20.25" customHeight="1" spans="1:7">
      <c r="A8" s="172" t="s">
        <v>80</v>
      </c>
      <c r="B8" s="172" t="str">
        <f>"        "&amp;"组织事务"</f>
        <v>        组织事务</v>
      </c>
      <c r="C8" s="169">
        <v>40773086.99</v>
      </c>
      <c r="D8" s="168">
        <v>12211486.99</v>
      </c>
      <c r="E8" s="169">
        <v>9585693.19</v>
      </c>
      <c r="F8" s="169">
        <v>2625793.8</v>
      </c>
      <c r="G8" s="169">
        <v>28561600</v>
      </c>
    </row>
    <row r="9" ht="20.25" customHeight="1" spans="1:7">
      <c r="A9" s="173" t="s">
        <v>81</v>
      </c>
      <c r="B9" s="173" t="str">
        <f>"        "&amp;"行政运行"</f>
        <v>        行政运行</v>
      </c>
      <c r="C9" s="169">
        <v>9035325.96</v>
      </c>
      <c r="D9" s="168">
        <v>9035325.96</v>
      </c>
      <c r="E9" s="169">
        <v>6705838</v>
      </c>
      <c r="F9" s="169">
        <v>2329487.96</v>
      </c>
      <c r="G9" s="169"/>
    </row>
    <row r="10" ht="20.25" customHeight="1" spans="1:7">
      <c r="A10" s="174" t="s">
        <v>82</v>
      </c>
      <c r="B10" s="174" t="str">
        <f>"        "&amp;"一般行政管理事务"</f>
        <v>        一般行政管理事务</v>
      </c>
      <c r="C10" s="175">
        <v>28561600</v>
      </c>
      <c r="D10" s="176"/>
      <c r="E10" s="175"/>
      <c r="F10" s="175"/>
      <c r="G10" s="175">
        <v>28561600</v>
      </c>
    </row>
    <row r="11" ht="20.25" customHeight="1" spans="1:7">
      <c r="A11" s="177" t="s">
        <v>83</v>
      </c>
      <c r="B11" s="177" t="str">
        <f>"        "&amp;"事业运行"</f>
        <v>        事业运行</v>
      </c>
      <c r="C11" s="64">
        <v>3176161.03</v>
      </c>
      <c r="D11" s="178">
        <v>3176161.03</v>
      </c>
      <c r="E11" s="64">
        <v>2879855.19</v>
      </c>
      <c r="F11" s="64">
        <v>296305.84</v>
      </c>
      <c r="G11" s="64"/>
    </row>
    <row r="12" ht="20.25" customHeight="1" spans="1:7">
      <c r="A12" s="179" t="s">
        <v>84</v>
      </c>
      <c r="B12" s="179" t="str">
        <f>"        "&amp;"社会保障和就业支出"</f>
        <v>        社会保障和就业支出</v>
      </c>
      <c r="C12" s="64">
        <v>1893565.44</v>
      </c>
      <c r="D12" s="178">
        <v>1879565.44</v>
      </c>
      <c r="E12" s="64">
        <v>1874165.44</v>
      </c>
      <c r="F12" s="64">
        <v>5400</v>
      </c>
      <c r="G12" s="64">
        <v>14000</v>
      </c>
    </row>
    <row r="13" ht="20.25" customHeight="1" spans="1:7">
      <c r="A13" s="180" t="s">
        <v>85</v>
      </c>
      <c r="B13" s="180" t="str">
        <f>"        "&amp;"行政事业单位养老支出"</f>
        <v>        行政事业单位养老支出</v>
      </c>
      <c r="C13" s="64">
        <v>1879565.44</v>
      </c>
      <c r="D13" s="178">
        <v>1879565.44</v>
      </c>
      <c r="E13" s="64">
        <v>1874165.44</v>
      </c>
      <c r="F13" s="64">
        <v>5400</v>
      </c>
      <c r="G13" s="64"/>
    </row>
    <row r="14" ht="20.25" customHeight="1" spans="1:7">
      <c r="A14" s="177" t="s">
        <v>86</v>
      </c>
      <c r="B14" s="177" t="str">
        <f>"        "&amp;"行政单位离退休"</f>
        <v>        行政单位离退休</v>
      </c>
      <c r="C14" s="64">
        <v>286200</v>
      </c>
      <c r="D14" s="178">
        <v>286200</v>
      </c>
      <c r="E14" s="64">
        <v>280800</v>
      </c>
      <c r="F14" s="64">
        <v>5400</v>
      </c>
      <c r="G14" s="64"/>
    </row>
    <row r="15" ht="20.25" customHeight="1" spans="1:7">
      <c r="A15" s="177" t="s">
        <v>87</v>
      </c>
      <c r="B15" s="177" t="str">
        <f>"        "&amp;"机关事业单位基本养老保险缴费支出"</f>
        <v>        机关事业单位基本养老保险缴费支出</v>
      </c>
      <c r="C15" s="64">
        <v>1343365.44</v>
      </c>
      <c r="D15" s="178">
        <v>1343365.44</v>
      </c>
      <c r="E15" s="64">
        <v>1343365.44</v>
      </c>
      <c r="F15" s="64"/>
      <c r="G15" s="64"/>
    </row>
    <row r="16" ht="20.25" customHeight="1" spans="1:7">
      <c r="A16" s="177" t="s">
        <v>88</v>
      </c>
      <c r="B16" s="177" t="str">
        <f>"        "&amp;"机关事业单位职业年金缴费支出"</f>
        <v>        机关事业单位职业年金缴费支出</v>
      </c>
      <c r="C16" s="64">
        <v>250000</v>
      </c>
      <c r="D16" s="178">
        <v>250000</v>
      </c>
      <c r="E16" s="64">
        <v>250000</v>
      </c>
      <c r="F16" s="64"/>
      <c r="G16" s="64"/>
    </row>
    <row r="17" ht="20.25" customHeight="1" spans="1:7">
      <c r="A17" s="180" t="s">
        <v>89</v>
      </c>
      <c r="B17" s="180" t="str">
        <f>"        "&amp;"抚恤"</f>
        <v>        抚恤</v>
      </c>
      <c r="C17" s="64">
        <v>14000</v>
      </c>
      <c r="D17" s="178"/>
      <c r="E17" s="64"/>
      <c r="F17" s="64"/>
      <c r="G17" s="64">
        <v>14000</v>
      </c>
    </row>
    <row r="18" ht="20.25" customHeight="1" spans="1:7">
      <c r="A18" s="177" t="s">
        <v>90</v>
      </c>
      <c r="B18" s="177" t="str">
        <f>"        "&amp;"死亡抚恤"</f>
        <v>        死亡抚恤</v>
      </c>
      <c r="C18" s="64">
        <v>14000</v>
      </c>
      <c r="D18" s="178"/>
      <c r="E18" s="64"/>
      <c r="F18" s="64"/>
      <c r="G18" s="64">
        <v>14000</v>
      </c>
    </row>
    <row r="19" ht="20.25" customHeight="1" spans="1:7">
      <c r="A19" s="179" t="s">
        <v>91</v>
      </c>
      <c r="B19" s="179" t="str">
        <f>"        "&amp;"卫生健康支出"</f>
        <v>        卫生健康支出</v>
      </c>
      <c r="C19" s="64">
        <v>1161745.66</v>
      </c>
      <c r="D19" s="178">
        <v>1161745.66</v>
      </c>
      <c r="E19" s="64">
        <v>1161745.66</v>
      </c>
      <c r="F19" s="64"/>
      <c r="G19" s="64"/>
    </row>
    <row r="20" ht="20.25" customHeight="1" spans="1:7">
      <c r="A20" s="180" t="s">
        <v>92</v>
      </c>
      <c r="B20" s="180" t="str">
        <f>"        "&amp;"行政事业单位医疗"</f>
        <v>        行政事业单位医疗</v>
      </c>
      <c r="C20" s="64">
        <v>1161745.66</v>
      </c>
      <c r="D20" s="178">
        <v>1161745.66</v>
      </c>
      <c r="E20" s="64">
        <v>1161745.66</v>
      </c>
      <c r="F20" s="64"/>
      <c r="G20" s="64"/>
    </row>
    <row r="21" ht="20.25" customHeight="1" spans="1:7">
      <c r="A21" s="177" t="s">
        <v>93</v>
      </c>
      <c r="B21" s="177" t="str">
        <f>"        "&amp;"行政单位医疗"</f>
        <v>        行政单位医疗</v>
      </c>
      <c r="C21" s="64">
        <v>493997.57</v>
      </c>
      <c r="D21" s="178">
        <v>493997.57</v>
      </c>
      <c r="E21" s="64">
        <v>493997.57</v>
      </c>
      <c r="F21" s="64"/>
      <c r="G21" s="64"/>
    </row>
    <row r="22" ht="20.25" customHeight="1" spans="1:7">
      <c r="A22" s="177" t="s">
        <v>94</v>
      </c>
      <c r="B22" s="177" t="str">
        <f>"        "&amp;"事业单位医疗"</f>
        <v>        事业单位医疗</v>
      </c>
      <c r="C22" s="64">
        <v>202873.25</v>
      </c>
      <c r="D22" s="178">
        <v>202873.25</v>
      </c>
      <c r="E22" s="64">
        <v>202873.25</v>
      </c>
      <c r="F22" s="64"/>
      <c r="G22" s="64"/>
    </row>
    <row r="23" ht="20.25" customHeight="1" spans="1:7">
      <c r="A23" s="177" t="s">
        <v>95</v>
      </c>
      <c r="B23" s="177" t="str">
        <f>"        "&amp;"公务员医疗补助"</f>
        <v>        公务员医疗补助</v>
      </c>
      <c r="C23" s="64">
        <v>403976.1</v>
      </c>
      <c r="D23" s="178">
        <v>403976.1</v>
      </c>
      <c r="E23" s="64">
        <v>403976.1</v>
      </c>
      <c r="F23" s="64"/>
      <c r="G23" s="64"/>
    </row>
    <row r="24" ht="20.25" customHeight="1" spans="1:7">
      <c r="A24" s="177" t="s">
        <v>96</v>
      </c>
      <c r="B24" s="177" t="str">
        <f>"        "&amp;"其他行政事业单位医疗支出"</f>
        <v>        其他行政事业单位医疗支出</v>
      </c>
      <c r="C24" s="64">
        <v>60898.74</v>
      </c>
      <c r="D24" s="178">
        <v>60898.74</v>
      </c>
      <c r="E24" s="64">
        <v>60898.74</v>
      </c>
      <c r="F24" s="64"/>
      <c r="G24" s="64"/>
    </row>
    <row r="25" ht="20.25" customHeight="1" spans="1:7">
      <c r="A25" s="179" t="s">
        <v>97</v>
      </c>
      <c r="B25" s="179" t="str">
        <f>"        "&amp;"住房保障支出"</f>
        <v>        住房保障支出</v>
      </c>
      <c r="C25" s="64">
        <v>1274340</v>
      </c>
      <c r="D25" s="178">
        <v>1274340</v>
      </c>
      <c r="E25" s="64">
        <v>1274340</v>
      </c>
      <c r="F25" s="64"/>
      <c r="G25" s="64"/>
    </row>
    <row r="26" ht="20.25" customHeight="1" spans="1:7">
      <c r="A26" s="180" t="s">
        <v>98</v>
      </c>
      <c r="B26" s="180" t="str">
        <f>"        "&amp;"住房改革支出"</f>
        <v>        住房改革支出</v>
      </c>
      <c r="C26" s="64">
        <v>1274340</v>
      </c>
      <c r="D26" s="178">
        <v>1274340</v>
      </c>
      <c r="E26" s="64">
        <v>1274340</v>
      </c>
      <c r="F26" s="64"/>
      <c r="G26" s="64"/>
    </row>
    <row r="27" ht="20.25" customHeight="1" spans="1:7">
      <c r="A27" s="177" t="s">
        <v>99</v>
      </c>
      <c r="B27" s="177" t="str">
        <f>"        "&amp;"住房公积金"</f>
        <v>        住房公积金</v>
      </c>
      <c r="C27" s="64">
        <v>1121844</v>
      </c>
      <c r="D27" s="178">
        <v>1121844</v>
      </c>
      <c r="E27" s="64">
        <v>1121844</v>
      </c>
      <c r="F27" s="64"/>
      <c r="G27" s="64"/>
    </row>
    <row r="28" ht="20.25" customHeight="1" spans="1:7">
      <c r="A28" s="177" t="s">
        <v>100</v>
      </c>
      <c r="B28" s="177" t="str">
        <f>"        "&amp;"购房补贴"</f>
        <v>        购房补贴</v>
      </c>
      <c r="C28" s="64">
        <v>152496</v>
      </c>
      <c r="D28" s="178">
        <v>152496</v>
      </c>
      <c r="E28" s="64">
        <v>152496</v>
      </c>
      <c r="F28" s="64"/>
      <c r="G28" s="64"/>
    </row>
    <row r="29" ht="20.25" customHeight="1" spans="1:7">
      <c r="A29" s="181" t="s">
        <v>30</v>
      </c>
      <c r="B29" s="179"/>
      <c r="C29" s="178">
        <v>45102738.09</v>
      </c>
      <c r="D29" s="178">
        <v>16527138.09</v>
      </c>
      <c r="E29" s="178">
        <v>13895944.29</v>
      </c>
      <c r="F29" s="178">
        <v>2631193.8</v>
      </c>
      <c r="G29" s="178">
        <v>28575600</v>
      </c>
    </row>
  </sheetData>
  <mergeCells count="8">
    <mergeCell ref="A1:G1"/>
    <mergeCell ref="A2:G2"/>
    <mergeCell ref="A3:F3"/>
    <mergeCell ref="A4:B4"/>
    <mergeCell ref="D4:F4"/>
    <mergeCell ref="A29:B29"/>
    <mergeCell ref="C4:C5"/>
    <mergeCell ref="G4:G5"/>
  </mergeCells>
  <pageMargins left="1.18055555555556" right="0" top="1" bottom="1" header="0.5" footer="0.5"/>
  <pageSetup paperSize="1" scale="77"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F27" sqref="F27"/>
    </sheetView>
  </sheetViews>
  <sheetFormatPr defaultColWidth="8.85" defaultRowHeight="15" customHeight="1" outlineLevelRow="6" outlineLevelCol="5"/>
  <cols>
    <col min="1" max="6" width="25.1333333333333" customWidth="1"/>
  </cols>
  <sheetData>
    <row r="1" customHeight="1" spans="1:6">
      <c r="A1" s="56" t="s">
        <v>116</v>
      </c>
      <c r="B1" s="56"/>
      <c r="C1" s="56"/>
      <c r="D1" s="56"/>
      <c r="E1" s="56"/>
      <c r="F1" s="56"/>
    </row>
    <row r="2" ht="28.5" customHeight="1" spans="1:6">
      <c r="A2" s="57" t="s">
        <v>117</v>
      </c>
      <c r="B2" s="57"/>
      <c r="C2" s="57"/>
      <c r="D2" s="57"/>
      <c r="E2" s="57"/>
      <c r="F2" s="57"/>
    </row>
    <row r="3" ht="20.25" customHeight="1" spans="1:6">
      <c r="A3" s="58" t="str">
        <f>"单位名称："&amp;"中国共产党玉溪市委员会组织部"</f>
        <v>单位名称：中国共产党玉溪市委员会组织部</v>
      </c>
      <c r="B3" s="58"/>
      <c r="C3" s="58"/>
      <c r="D3" s="58"/>
      <c r="E3" s="58"/>
      <c r="F3" s="56" t="s">
        <v>2</v>
      </c>
    </row>
    <row r="4" ht="20.25" customHeight="1" spans="1:6">
      <c r="A4" s="163" t="s">
        <v>118</v>
      </c>
      <c r="B4" s="163" t="s">
        <v>119</v>
      </c>
      <c r="C4" s="163" t="s">
        <v>120</v>
      </c>
      <c r="D4" s="163"/>
      <c r="E4" s="163"/>
      <c r="F4" s="163"/>
    </row>
    <row r="5" ht="35.25" customHeight="1" spans="1:6">
      <c r="A5" s="163"/>
      <c r="B5" s="163"/>
      <c r="C5" s="163" t="s">
        <v>32</v>
      </c>
      <c r="D5" s="163" t="s">
        <v>121</v>
      </c>
      <c r="E5" s="163" t="s">
        <v>122</v>
      </c>
      <c r="F5" s="163" t="s">
        <v>123</v>
      </c>
    </row>
    <row r="6" ht="20.25" customHeight="1" spans="1:6">
      <c r="A6" s="170" t="s">
        <v>44</v>
      </c>
      <c r="B6" s="170">
        <v>2</v>
      </c>
      <c r="C6" s="170">
        <v>3</v>
      </c>
      <c r="D6" s="170">
        <v>4</v>
      </c>
      <c r="E6" s="170">
        <v>5</v>
      </c>
      <c r="F6" s="170">
        <v>6</v>
      </c>
    </row>
    <row r="7" ht="20.25" customHeight="1" spans="1:6">
      <c r="A7" s="169">
        <v>126250</v>
      </c>
      <c r="B7" s="169"/>
      <c r="C7" s="169">
        <v>35000</v>
      </c>
      <c r="D7" s="169"/>
      <c r="E7" s="168">
        <v>35000</v>
      </c>
      <c r="F7" s="169">
        <v>91250</v>
      </c>
    </row>
  </sheetData>
  <mergeCells count="6">
    <mergeCell ref="A1:F1"/>
    <mergeCell ref="A2:F2"/>
    <mergeCell ref="A3:E3"/>
    <mergeCell ref="C4:E4"/>
    <mergeCell ref="A4:A5"/>
    <mergeCell ref="B4:B5"/>
  </mergeCells>
  <pageMargins left="0.751388888888889" right="0.751388888888889" top="1" bottom="1" header="0.5" footer="0.5"/>
  <pageSetup paperSize="1" scale="82"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55"/>
  <sheetViews>
    <sheetView showZeros="0" workbookViewId="0">
      <selection activeCell="A2" sqref="A2:W2"/>
    </sheetView>
  </sheetViews>
  <sheetFormatPr defaultColWidth="8.85" defaultRowHeight="15" customHeight="1"/>
  <cols>
    <col min="1" max="1" width="36" customWidth="1"/>
    <col min="2" max="2" width="20.8416666666667" customWidth="1"/>
    <col min="3" max="3" width="28.375" customWidth="1"/>
    <col min="4" max="4" width="11.1333333333333" customWidth="1"/>
    <col min="5" max="5" width="31.375" customWidth="1"/>
    <col min="6" max="6" width="11.1333333333333" customWidth="1"/>
    <col min="7" max="7" width="26.625"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56" t="s">
        <v>124</v>
      </c>
      <c r="B1" s="56"/>
      <c r="C1" s="56"/>
      <c r="D1" s="56"/>
      <c r="E1" s="56"/>
      <c r="F1" s="56"/>
      <c r="G1" s="56"/>
      <c r="H1" s="56"/>
      <c r="I1" s="56"/>
      <c r="J1" s="56"/>
      <c r="K1" s="56"/>
      <c r="L1" s="56"/>
      <c r="M1" s="56"/>
      <c r="N1" s="56"/>
      <c r="O1" s="56"/>
      <c r="P1" s="56"/>
      <c r="Q1" s="56"/>
      <c r="R1" s="56"/>
      <c r="S1" s="56"/>
      <c r="T1" s="56"/>
      <c r="U1" s="56"/>
      <c r="V1" s="56"/>
      <c r="W1" s="56"/>
    </row>
    <row r="2" ht="28.5" customHeight="1" spans="1:23">
      <c r="A2" s="57" t="s">
        <v>125</v>
      </c>
      <c r="B2" s="57"/>
      <c r="C2" s="57" t="s">
        <v>126</v>
      </c>
      <c r="D2" s="57"/>
      <c r="E2" s="57"/>
      <c r="F2" s="57"/>
      <c r="G2" s="57"/>
      <c r="H2" s="57"/>
      <c r="I2" s="57"/>
      <c r="J2" s="57"/>
      <c r="K2" s="57"/>
      <c r="L2" s="57"/>
      <c r="M2" s="57"/>
      <c r="N2" s="57"/>
      <c r="O2" s="57"/>
      <c r="P2" s="57"/>
      <c r="Q2" s="57"/>
      <c r="R2" s="57"/>
      <c r="S2" s="57"/>
      <c r="T2" s="57"/>
      <c r="U2" s="57"/>
      <c r="V2" s="57"/>
      <c r="W2" s="57"/>
    </row>
    <row r="3" ht="19.5" customHeight="1" spans="1:23">
      <c r="A3" s="58" t="str">
        <f>"单位名称："&amp;"中国共产党玉溪市委员会组织部"</f>
        <v>单位名称：中国共产党玉溪市委员会组织部</v>
      </c>
      <c r="B3" s="58"/>
      <c r="C3" s="58"/>
      <c r="D3" s="58"/>
      <c r="E3" s="58"/>
      <c r="F3" s="58"/>
      <c r="G3" s="58"/>
      <c r="H3" s="58"/>
      <c r="I3" s="58"/>
      <c r="J3" s="58"/>
      <c r="K3" s="58"/>
      <c r="L3" s="58"/>
      <c r="M3" s="58"/>
      <c r="N3" s="58"/>
      <c r="O3" s="58"/>
      <c r="P3" s="58"/>
      <c r="Q3" s="58"/>
      <c r="R3" s="56"/>
      <c r="S3" s="56"/>
      <c r="T3" s="56"/>
      <c r="U3" s="56"/>
      <c r="V3" s="56"/>
      <c r="W3" s="56" t="s">
        <v>2</v>
      </c>
    </row>
    <row r="4" ht="19.5" customHeight="1" spans="1:23">
      <c r="A4" s="163" t="s">
        <v>127</v>
      </c>
      <c r="B4" s="163" t="s">
        <v>128</v>
      </c>
      <c r="C4" s="163" t="s">
        <v>129</v>
      </c>
      <c r="D4" s="163" t="s">
        <v>130</v>
      </c>
      <c r="E4" s="163" t="s">
        <v>131</v>
      </c>
      <c r="F4" s="163" t="s">
        <v>132</v>
      </c>
      <c r="G4" s="163" t="s">
        <v>133</v>
      </c>
      <c r="H4" s="163" t="s">
        <v>134</v>
      </c>
      <c r="I4" s="163"/>
      <c r="J4" s="163"/>
      <c r="K4" s="163"/>
      <c r="L4" s="163"/>
      <c r="M4" s="163"/>
      <c r="N4" s="163"/>
      <c r="O4" s="163"/>
      <c r="P4" s="163"/>
      <c r="Q4" s="163"/>
      <c r="R4" s="163"/>
      <c r="S4" s="163"/>
      <c r="T4" s="163"/>
      <c r="U4" s="163"/>
      <c r="V4" s="163"/>
      <c r="W4" s="163"/>
    </row>
    <row r="5" ht="19.5" customHeight="1" spans="1:23">
      <c r="A5" s="163"/>
      <c r="B5" s="163"/>
      <c r="C5" s="163"/>
      <c r="D5" s="163"/>
      <c r="E5" s="163"/>
      <c r="F5" s="163"/>
      <c r="G5" s="163"/>
      <c r="H5" s="163" t="s">
        <v>30</v>
      </c>
      <c r="I5" s="163" t="s">
        <v>33</v>
      </c>
      <c r="J5" s="163"/>
      <c r="K5" s="163"/>
      <c r="L5" s="163"/>
      <c r="M5" s="163"/>
      <c r="N5" s="163" t="s">
        <v>135</v>
      </c>
      <c r="O5" s="163"/>
      <c r="P5" s="163"/>
      <c r="Q5" s="163" t="s">
        <v>36</v>
      </c>
      <c r="R5" s="163" t="s">
        <v>71</v>
      </c>
      <c r="S5" s="163"/>
      <c r="T5" s="163"/>
      <c r="U5" s="163"/>
      <c r="V5" s="163"/>
      <c r="W5" s="163"/>
    </row>
    <row r="6" ht="41.25" customHeight="1" spans="1:23">
      <c r="A6" s="163"/>
      <c r="B6" s="163"/>
      <c r="C6" s="163"/>
      <c r="D6" s="163"/>
      <c r="E6" s="163"/>
      <c r="F6" s="163"/>
      <c r="G6" s="163"/>
      <c r="H6" s="163"/>
      <c r="I6" s="163" t="s">
        <v>136</v>
      </c>
      <c r="J6" s="163" t="s">
        <v>137</v>
      </c>
      <c r="K6" s="163" t="s">
        <v>138</v>
      </c>
      <c r="L6" s="163" t="s">
        <v>139</v>
      </c>
      <c r="M6" s="163" t="s">
        <v>140</v>
      </c>
      <c r="N6" s="163" t="s">
        <v>33</v>
      </c>
      <c r="O6" s="163" t="s">
        <v>34</v>
      </c>
      <c r="P6" s="163" t="s">
        <v>35</v>
      </c>
      <c r="Q6" s="163"/>
      <c r="R6" s="163" t="s">
        <v>32</v>
      </c>
      <c r="S6" s="163" t="s">
        <v>39</v>
      </c>
      <c r="T6" s="163" t="s">
        <v>141</v>
      </c>
      <c r="U6" s="163" t="s">
        <v>41</v>
      </c>
      <c r="V6" s="163" t="s">
        <v>42</v>
      </c>
      <c r="W6" s="163" t="s">
        <v>43</v>
      </c>
    </row>
    <row r="7" ht="20.25" customHeight="1" spans="1:23">
      <c r="A7" s="164" t="s">
        <v>44</v>
      </c>
      <c r="B7" s="164" t="s">
        <v>45</v>
      </c>
      <c r="C7" s="164" t="s">
        <v>46</v>
      </c>
      <c r="D7" s="164" t="s">
        <v>47</v>
      </c>
      <c r="E7" s="164" t="s">
        <v>48</v>
      </c>
      <c r="F7" s="164" t="s">
        <v>49</v>
      </c>
      <c r="G7" s="164" t="s">
        <v>50</v>
      </c>
      <c r="H7" s="164" t="s">
        <v>51</v>
      </c>
      <c r="I7" s="164" t="s">
        <v>52</v>
      </c>
      <c r="J7" s="164" t="s">
        <v>53</v>
      </c>
      <c r="K7" s="164" t="s">
        <v>54</v>
      </c>
      <c r="L7" s="164" t="s">
        <v>55</v>
      </c>
      <c r="M7" s="164" t="s">
        <v>56</v>
      </c>
      <c r="N7" s="164" t="s">
        <v>57</v>
      </c>
      <c r="O7" s="164" t="s">
        <v>58</v>
      </c>
      <c r="P7" s="164" t="s">
        <v>59</v>
      </c>
      <c r="Q7" s="164" t="s">
        <v>60</v>
      </c>
      <c r="R7" s="164" t="s">
        <v>61</v>
      </c>
      <c r="S7" s="164" t="s">
        <v>62</v>
      </c>
      <c r="T7" s="164" t="s">
        <v>142</v>
      </c>
      <c r="U7" s="164" t="s">
        <v>143</v>
      </c>
      <c r="V7" s="164" t="s">
        <v>144</v>
      </c>
      <c r="W7" s="164" t="s">
        <v>145</v>
      </c>
    </row>
    <row r="8" ht="20.25" customHeight="1" spans="1:23">
      <c r="A8" s="165" t="s">
        <v>64</v>
      </c>
      <c r="B8" s="166"/>
      <c r="C8" s="167"/>
      <c r="D8" s="167"/>
      <c r="E8" s="167"/>
      <c r="F8" s="166"/>
      <c r="G8" s="167"/>
      <c r="H8" s="168">
        <v>16527138.09</v>
      </c>
      <c r="I8" s="169">
        <v>16527138.09</v>
      </c>
      <c r="J8" s="169">
        <v>3281402.83</v>
      </c>
      <c r="K8" s="169"/>
      <c r="L8" s="169">
        <v>13245735.26</v>
      </c>
      <c r="M8" s="169"/>
      <c r="N8" s="169"/>
      <c r="O8" s="169"/>
      <c r="P8" s="169"/>
      <c r="Q8" s="169"/>
      <c r="R8" s="169"/>
      <c r="S8" s="169"/>
      <c r="T8" s="169"/>
      <c r="U8" s="169"/>
      <c r="V8" s="169"/>
      <c r="W8" s="169"/>
    </row>
    <row r="9" ht="20.25" customHeight="1" spans="1:23">
      <c r="A9" s="165" t="s">
        <v>64</v>
      </c>
      <c r="B9" s="167"/>
      <c r="C9" s="167"/>
      <c r="D9" s="167"/>
      <c r="E9" s="167"/>
      <c r="F9" s="167"/>
      <c r="G9" s="167"/>
      <c r="H9" s="168">
        <v>16527138.09</v>
      </c>
      <c r="I9" s="169">
        <v>16527138.09</v>
      </c>
      <c r="J9" s="169">
        <v>3281402.83</v>
      </c>
      <c r="K9" s="169"/>
      <c r="L9" s="169">
        <v>13245735.26</v>
      </c>
      <c r="M9" s="169"/>
      <c r="N9" s="169"/>
      <c r="O9" s="169"/>
      <c r="P9" s="169"/>
      <c r="Q9" s="169"/>
      <c r="R9" s="169"/>
      <c r="S9" s="169"/>
      <c r="T9" s="169"/>
      <c r="U9" s="169"/>
      <c r="V9" s="169"/>
      <c r="W9" s="169"/>
    </row>
    <row r="10" ht="20.25" customHeight="1" spans="1:23">
      <c r="A10" s="167" t="str">
        <f t="shared" ref="A10:A54" si="0">"       "&amp;"中国共产党玉溪市委员会组织部"</f>
        <v>       中国共产党玉溪市委员会组织部</v>
      </c>
      <c r="B10" s="167" t="s">
        <v>146</v>
      </c>
      <c r="C10" s="167" t="s">
        <v>147</v>
      </c>
      <c r="D10" s="167" t="s">
        <v>81</v>
      </c>
      <c r="E10" s="167" t="s">
        <v>148</v>
      </c>
      <c r="F10" s="167" t="s">
        <v>149</v>
      </c>
      <c r="G10" s="167" t="s">
        <v>150</v>
      </c>
      <c r="H10" s="168">
        <v>2133576</v>
      </c>
      <c r="I10" s="169">
        <v>2133576</v>
      </c>
      <c r="J10" s="169">
        <v>533394</v>
      </c>
      <c r="K10" s="167"/>
      <c r="L10" s="169">
        <v>1600182</v>
      </c>
      <c r="M10" s="167"/>
      <c r="N10" s="169"/>
      <c r="O10" s="169"/>
      <c r="P10" s="167"/>
      <c r="Q10" s="169"/>
      <c r="R10" s="169"/>
      <c r="S10" s="169"/>
      <c r="T10" s="169"/>
      <c r="U10" s="169"/>
      <c r="V10" s="169"/>
      <c r="W10" s="169"/>
    </row>
    <row r="11" ht="20.25" customHeight="1" spans="1:23">
      <c r="A11" s="167" t="str">
        <f t="shared" si="0"/>
        <v>       中国共产党玉溪市委员会组织部</v>
      </c>
      <c r="B11" s="167" t="s">
        <v>146</v>
      </c>
      <c r="C11" s="167" t="s">
        <v>147</v>
      </c>
      <c r="D11" s="167" t="s">
        <v>81</v>
      </c>
      <c r="E11" s="167" t="s">
        <v>148</v>
      </c>
      <c r="F11" s="167" t="s">
        <v>151</v>
      </c>
      <c r="G11" s="167" t="s">
        <v>152</v>
      </c>
      <c r="H11" s="168">
        <v>2676432</v>
      </c>
      <c r="I11" s="169">
        <v>2676432</v>
      </c>
      <c r="J11" s="169">
        <v>669108</v>
      </c>
      <c r="K11" s="167"/>
      <c r="L11" s="169">
        <v>2007324</v>
      </c>
      <c r="M11" s="167"/>
      <c r="N11" s="169"/>
      <c r="O11" s="169"/>
      <c r="P11" s="167"/>
      <c r="Q11" s="169"/>
      <c r="R11" s="169"/>
      <c r="S11" s="169"/>
      <c r="T11" s="169"/>
      <c r="U11" s="169"/>
      <c r="V11" s="169"/>
      <c r="W11" s="169"/>
    </row>
    <row r="12" ht="20.25" customHeight="1" spans="1:23">
      <c r="A12" s="167" t="str">
        <f t="shared" si="0"/>
        <v>       中国共产党玉溪市委员会组织部</v>
      </c>
      <c r="B12" s="167" t="s">
        <v>146</v>
      </c>
      <c r="C12" s="167" t="s">
        <v>147</v>
      </c>
      <c r="D12" s="167" t="s">
        <v>100</v>
      </c>
      <c r="E12" s="167" t="s">
        <v>153</v>
      </c>
      <c r="F12" s="167" t="s">
        <v>151</v>
      </c>
      <c r="G12" s="167" t="s">
        <v>152</v>
      </c>
      <c r="H12" s="168">
        <v>98640</v>
      </c>
      <c r="I12" s="169">
        <v>98640</v>
      </c>
      <c r="J12" s="169">
        <v>24660</v>
      </c>
      <c r="K12" s="167"/>
      <c r="L12" s="169">
        <v>73980</v>
      </c>
      <c r="M12" s="167"/>
      <c r="N12" s="169"/>
      <c r="O12" s="169"/>
      <c r="P12" s="167"/>
      <c r="Q12" s="169"/>
      <c r="R12" s="169"/>
      <c r="S12" s="169"/>
      <c r="T12" s="169"/>
      <c r="U12" s="169"/>
      <c r="V12" s="169"/>
      <c r="W12" s="169"/>
    </row>
    <row r="13" ht="20.25" customHeight="1" spans="1:23">
      <c r="A13" s="167" t="str">
        <f t="shared" si="0"/>
        <v>       中国共产党玉溪市委员会组织部</v>
      </c>
      <c r="B13" s="167" t="s">
        <v>154</v>
      </c>
      <c r="C13" s="167" t="s">
        <v>155</v>
      </c>
      <c r="D13" s="167" t="s">
        <v>83</v>
      </c>
      <c r="E13" s="167" t="s">
        <v>156</v>
      </c>
      <c r="F13" s="167" t="s">
        <v>149</v>
      </c>
      <c r="G13" s="167" t="s">
        <v>150</v>
      </c>
      <c r="H13" s="168">
        <v>886968</v>
      </c>
      <c r="I13" s="169">
        <v>886968</v>
      </c>
      <c r="J13" s="169">
        <v>221742</v>
      </c>
      <c r="K13" s="167"/>
      <c r="L13" s="169">
        <v>665226</v>
      </c>
      <c r="M13" s="167"/>
      <c r="N13" s="169"/>
      <c r="O13" s="169"/>
      <c r="P13" s="167"/>
      <c r="Q13" s="169"/>
      <c r="R13" s="169"/>
      <c r="S13" s="169"/>
      <c r="T13" s="169"/>
      <c r="U13" s="169"/>
      <c r="V13" s="169"/>
      <c r="W13" s="169"/>
    </row>
    <row r="14" ht="20.25" customHeight="1" spans="1:23">
      <c r="A14" s="167" t="str">
        <f t="shared" si="0"/>
        <v>       中国共产党玉溪市委员会组织部</v>
      </c>
      <c r="B14" s="167" t="s">
        <v>154</v>
      </c>
      <c r="C14" s="167" t="s">
        <v>155</v>
      </c>
      <c r="D14" s="167" t="s">
        <v>83</v>
      </c>
      <c r="E14" s="167" t="s">
        <v>156</v>
      </c>
      <c r="F14" s="167" t="s">
        <v>151</v>
      </c>
      <c r="G14" s="167" t="s">
        <v>152</v>
      </c>
      <c r="H14" s="168">
        <v>60</v>
      </c>
      <c r="I14" s="169">
        <v>60</v>
      </c>
      <c r="J14" s="169">
        <v>15</v>
      </c>
      <c r="K14" s="167"/>
      <c r="L14" s="169">
        <v>45</v>
      </c>
      <c r="M14" s="167"/>
      <c r="N14" s="169"/>
      <c r="O14" s="169"/>
      <c r="P14" s="167"/>
      <c r="Q14" s="169"/>
      <c r="R14" s="169"/>
      <c r="S14" s="169"/>
      <c r="T14" s="169"/>
      <c r="U14" s="169"/>
      <c r="V14" s="169"/>
      <c r="W14" s="169"/>
    </row>
    <row r="15" ht="20.25" customHeight="1" spans="1:23">
      <c r="A15" s="167" t="str">
        <f t="shared" si="0"/>
        <v>       中国共产党玉溪市委员会组织部</v>
      </c>
      <c r="B15" s="167" t="s">
        <v>154</v>
      </c>
      <c r="C15" s="167" t="s">
        <v>155</v>
      </c>
      <c r="D15" s="167" t="s">
        <v>83</v>
      </c>
      <c r="E15" s="167" t="s">
        <v>156</v>
      </c>
      <c r="F15" s="167" t="s">
        <v>157</v>
      </c>
      <c r="G15" s="167" t="s">
        <v>158</v>
      </c>
      <c r="H15" s="168">
        <v>338400</v>
      </c>
      <c r="I15" s="169">
        <v>338400</v>
      </c>
      <c r="J15" s="169">
        <v>84600</v>
      </c>
      <c r="K15" s="167"/>
      <c r="L15" s="169">
        <v>253800</v>
      </c>
      <c r="M15" s="167"/>
      <c r="N15" s="169"/>
      <c r="O15" s="169"/>
      <c r="P15" s="167"/>
      <c r="Q15" s="169"/>
      <c r="R15" s="169"/>
      <c r="S15" s="169"/>
      <c r="T15" s="169"/>
      <c r="U15" s="169"/>
      <c r="V15" s="169"/>
      <c r="W15" s="169"/>
    </row>
    <row r="16" ht="20.25" customHeight="1" spans="1:23">
      <c r="A16" s="167" t="str">
        <f t="shared" si="0"/>
        <v>       中国共产党玉溪市委员会组织部</v>
      </c>
      <c r="B16" s="167" t="s">
        <v>154</v>
      </c>
      <c r="C16" s="167" t="s">
        <v>155</v>
      </c>
      <c r="D16" s="167" t="s">
        <v>100</v>
      </c>
      <c r="E16" s="167" t="s">
        <v>153</v>
      </c>
      <c r="F16" s="167" t="s">
        <v>151</v>
      </c>
      <c r="G16" s="167" t="s">
        <v>152</v>
      </c>
      <c r="H16" s="168">
        <v>53856</v>
      </c>
      <c r="I16" s="169">
        <v>53856</v>
      </c>
      <c r="J16" s="169">
        <v>13464</v>
      </c>
      <c r="K16" s="167"/>
      <c r="L16" s="169">
        <v>40392</v>
      </c>
      <c r="M16" s="167"/>
      <c r="N16" s="169"/>
      <c r="O16" s="169"/>
      <c r="P16" s="167"/>
      <c r="Q16" s="169"/>
      <c r="R16" s="169"/>
      <c r="S16" s="169"/>
      <c r="T16" s="169"/>
      <c r="U16" s="169"/>
      <c r="V16" s="169"/>
      <c r="W16" s="169"/>
    </row>
    <row r="17" ht="20.25" customHeight="1" spans="1:23">
      <c r="A17" s="167" t="str">
        <f t="shared" si="0"/>
        <v>       中国共产党玉溪市委员会组织部</v>
      </c>
      <c r="B17" s="167" t="s">
        <v>159</v>
      </c>
      <c r="C17" s="167" t="s">
        <v>160</v>
      </c>
      <c r="D17" s="167" t="s">
        <v>83</v>
      </c>
      <c r="E17" s="167" t="s">
        <v>156</v>
      </c>
      <c r="F17" s="167" t="s">
        <v>161</v>
      </c>
      <c r="G17" s="167" t="s">
        <v>162</v>
      </c>
      <c r="H17" s="168">
        <v>17627.19</v>
      </c>
      <c r="I17" s="169">
        <v>17627.19</v>
      </c>
      <c r="J17" s="169">
        <v>4406.8</v>
      </c>
      <c r="K17" s="167"/>
      <c r="L17" s="169">
        <v>13220.39</v>
      </c>
      <c r="M17" s="167"/>
      <c r="N17" s="169"/>
      <c r="O17" s="169"/>
      <c r="P17" s="167"/>
      <c r="Q17" s="169"/>
      <c r="R17" s="169"/>
      <c r="S17" s="169"/>
      <c r="T17" s="169"/>
      <c r="U17" s="169"/>
      <c r="V17" s="169"/>
      <c r="W17" s="169"/>
    </row>
    <row r="18" ht="20.25" customHeight="1" spans="1:23">
      <c r="A18" s="167" t="str">
        <f t="shared" si="0"/>
        <v>       中国共产党玉溪市委员会组织部</v>
      </c>
      <c r="B18" s="167" t="s">
        <v>159</v>
      </c>
      <c r="C18" s="167" t="s">
        <v>160</v>
      </c>
      <c r="D18" s="167" t="s">
        <v>87</v>
      </c>
      <c r="E18" s="167" t="s">
        <v>163</v>
      </c>
      <c r="F18" s="167" t="s">
        <v>164</v>
      </c>
      <c r="G18" s="167" t="s">
        <v>165</v>
      </c>
      <c r="H18" s="168">
        <v>1343365.44</v>
      </c>
      <c r="I18" s="169">
        <v>1343365.44</v>
      </c>
      <c r="J18" s="169">
        <v>335841.36</v>
      </c>
      <c r="K18" s="167"/>
      <c r="L18" s="169">
        <v>1007524.08</v>
      </c>
      <c r="M18" s="167"/>
      <c r="N18" s="169"/>
      <c r="O18" s="169"/>
      <c r="P18" s="167"/>
      <c r="Q18" s="169"/>
      <c r="R18" s="169"/>
      <c r="S18" s="169"/>
      <c r="T18" s="169"/>
      <c r="U18" s="169"/>
      <c r="V18" s="169"/>
      <c r="W18" s="169"/>
    </row>
    <row r="19" ht="20.25" customHeight="1" spans="1:23">
      <c r="A19" s="167" t="str">
        <f t="shared" si="0"/>
        <v>       中国共产党玉溪市委员会组织部</v>
      </c>
      <c r="B19" s="167" t="s">
        <v>159</v>
      </c>
      <c r="C19" s="167" t="s">
        <v>160</v>
      </c>
      <c r="D19" s="167" t="s">
        <v>93</v>
      </c>
      <c r="E19" s="167" t="s">
        <v>166</v>
      </c>
      <c r="F19" s="167" t="s">
        <v>167</v>
      </c>
      <c r="G19" s="167" t="s">
        <v>168</v>
      </c>
      <c r="H19" s="168">
        <v>493997.57</v>
      </c>
      <c r="I19" s="169">
        <v>493997.57</v>
      </c>
      <c r="J19" s="169">
        <v>123499.39</v>
      </c>
      <c r="K19" s="167"/>
      <c r="L19" s="169">
        <v>370498.18</v>
      </c>
      <c r="M19" s="167"/>
      <c r="N19" s="169"/>
      <c r="O19" s="169"/>
      <c r="P19" s="167"/>
      <c r="Q19" s="169"/>
      <c r="R19" s="169"/>
      <c r="S19" s="169"/>
      <c r="T19" s="169"/>
      <c r="U19" s="169"/>
      <c r="V19" s="169"/>
      <c r="W19" s="169"/>
    </row>
    <row r="20" ht="20.25" customHeight="1" spans="1:23">
      <c r="A20" s="167" t="str">
        <f t="shared" si="0"/>
        <v>       中国共产党玉溪市委员会组织部</v>
      </c>
      <c r="B20" s="167" t="s">
        <v>159</v>
      </c>
      <c r="C20" s="167" t="s">
        <v>160</v>
      </c>
      <c r="D20" s="167" t="s">
        <v>94</v>
      </c>
      <c r="E20" s="167" t="s">
        <v>169</v>
      </c>
      <c r="F20" s="167" t="s">
        <v>167</v>
      </c>
      <c r="G20" s="167" t="s">
        <v>168</v>
      </c>
      <c r="H20" s="168">
        <v>202873.25</v>
      </c>
      <c r="I20" s="169">
        <v>202873.25</v>
      </c>
      <c r="J20" s="169">
        <v>50718.31</v>
      </c>
      <c r="K20" s="167"/>
      <c r="L20" s="169">
        <v>152154.94</v>
      </c>
      <c r="M20" s="167"/>
      <c r="N20" s="169"/>
      <c r="O20" s="169"/>
      <c r="P20" s="167"/>
      <c r="Q20" s="169"/>
      <c r="R20" s="169"/>
      <c r="S20" s="169"/>
      <c r="T20" s="169"/>
      <c r="U20" s="169"/>
      <c r="V20" s="169"/>
      <c r="W20" s="169"/>
    </row>
    <row r="21" ht="20.25" customHeight="1" spans="1:23">
      <c r="A21" s="167" t="str">
        <f t="shared" si="0"/>
        <v>       中国共产党玉溪市委员会组织部</v>
      </c>
      <c r="B21" s="167" t="s">
        <v>159</v>
      </c>
      <c r="C21" s="167" t="s">
        <v>160</v>
      </c>
      <c r="D21" s="167" t="s">
        <v>95</v>
      </c>
      <c r="E21" s="167" t="s">
        <v>170</v>
      </c>
      <c r="F21" s="167" t="s">
        <v>171</v>
      </c>
      <c r="G21" s="167" t="s">
        <v>172</v>
      </c>
      <c r="H21" s="168">
        <v>403976.1</v>
      </c>
      <c r="I21" s="169">
        <v>403976.1</v>
      </c>
      <c r="J21" s="169">
        <v>100994.03</v>
      </c>
      <c r="K21" s="167"/>
      <c r="L21" s="169">
        <v>302982.07</v>
      </c>
      <c r="M21" s="167"/>
      <c r="N21" s="169"/>
      <c r="O21" s="169"/>
      <c r="P21" s="167"/>
      <c r="Q21" s="169"/>
      <c r="R21" s="169"/>
      <c r="S21" s="169"/>
      <c r="T21" s="169"/>
      <c r="U21" s="169"/>
      <c r="V21" s="169"/>
      <c r="W21" s="169"/>
    </row>
    <row r="22" ht="20.25" customHeight="1" spans="1:23">
      <c r="A22" s="167" t="str">
        <f t="shared" si="0"/>
        <v>       中国共产党玉溪市委员会组织部</v>
      </c>
      <c r="B22" s="167" t="s">
        <v>159</v>
      </c>
      <c r="C22" s="167" t="s">
        <v>160</v>
      </c>
      <c r="D22" s="167" t="s">
        <v>96</v>
      </c>
      <c r="E22" s="167" t="s">
        <v>173</v>
      </c>
      <c r="F22" s="167" t="s">
        <v>161</v>
      </c>
      <c r="G22" s="167" t="s">
        <v>162</v>
      </c>
      <c r="H22" s="168">
        <v>60898.74</v>
      </c>
      <c r="I22" s="169">
        <v>60898.74</v>
      </c>
      <c r="J22" s="169">
        <v>35080.94</v>
      </c>
      <c r="K22" s="167"/>
      <c r="L22" s="169">
        <v>25817.8</v>
      </c>
      <c r="M22" s="167"/>
      <c r="N22" s="169"/>
      <c r="O22" s="169"/>
      <c r="P22" s="167"/>
      <c r="Q22" s="169"/>
      <c r="R22" s="169"/>
      <c r="S22" s="169"/>
      <c r="T22" s="169"/>
      <c r="U22" s="169"/>
      <c r="V22" s="169"/>
      <c r="W22" s="169"/>
    </row>
    <row r="23" ht="20.25" customHeight="1" spans="1:23">
      <c r="A23" s="167" t="str">
        <f t="shared" si="0"/>
        <v>       中国共产党玉溪市委员会组织部</v>
      </c>
      <c r="B23" s="167" t="s">
        <v>174</v>
      </c>
      <c r="C23" s="167" t="s">
        <v>175</v>
      </c>
      <c r="D23" s="167" t="s">
        <v>99</v>
      </c>
      <c r="E23" s="167" t="s">
        <v>175</v>
      </c>
      <c r="F23" s="167" t="s">
        <v>176</v>
      </c>
      <c r="G23" s="167" t="s">
        <v>175</v>
      </c>
      <c r="H23" s="168">
        <v>1121844</v>
      </c>
      <c r="I23" s="169">
        <v>1121844</v>
      </c>
      <c r="J23" s="169">
        <v>280461</v>
      </c>
      <c r="K23" s="167"/>
      <c r="L23" s="169">
        <v>841383</v>
      </c>
      <c r="M23" s="167"/>
      <c r="N23" s="169"/>
      <c r="O23" s="169"/>
      <c r="P23" s="167"/>
      <c r="Q23" s="169"/>
      <c r="R23" s="169"/>
      <c r="S23" s="169"/>
      <c r="T23" s="169"/>
      <c r="U23" s="169"/>
      <c r="V23" s="169"/>
      <c r="W23" s="169"/>
    </row>
    <row r="24" ht="20.25" customHeight="1" spans="1:23">
      <c r="A24" s="167" t="str">
        <f t="shared" si="0"/>
        <v>       中国共产党玉溪市委员会组织部</v>
      </c>
      <c r="B24" s="167" t="s">
        <v>177</v>
      </c>
      <c r="C24" s="167" t="s">
        <v>178</v>
      </c>
      <c r="D24" s="167" t="s">
        <v>86</v>
      </c>
      <c r="E24" s="167" t="s">
        <v>179</v>
      </c>
      <c r="F24" s="167" t="s">
        <v>180</v>
      </c>
      <c r="G24" s="167" t="s">
        <v>181</v>
      </c>
      <c r="H24" s="168">
        <v>280800</v>
      </c>
      <c r="I24" s="169">
        <v>280800</v>
      </c>
      <c r="J24" s="169">
        <v>56160</v>
      </c>
      <c r="K24" s="167"/>
      <c r="L24" s="169">
        <v>224640</v>
      </c>
      <c r="M24" s="167"/>
      <c r="N24" s="169"/>
      <c r="O24" s="169"/>
      <c r="P24" s="167"/>
      <c r="Q24" s="169"/>
      <c r="R24" s="169"/>
      <c r="S24" s="169"/>
      <c r="T24" s="169"/>
      <c r="U24" s="169"/>
      <c r="V24" s="169"/>
      <c r="W24" s="169"/>
    </row>
    <row r="25" ht="20.25" customHeight="1" spans="1:23">
      <c r="A25" s="167" t="str">
        <f t="shared" si="0"/>
        <v>       中国共产党玉溪市委员会组织部</v>
      </c>
      <c r="B25" s="167" t="s">
        <v>182</v>
      </c>
      <c r="C25" s="167" t="s">
        <v>183</v>
      </c>
      <c r="D25" s="167" t="s">
        <v>81</v>
      </c>
      <c r="E25" s="167" t="s">
        <v>148</v>
      </c>
      <c r="F25" s="167" t="s">
        <v>184</v>
      </c>
      <c r="G25" s="167" t="s">
        <v>185</v>
      </c>
      <c r="H25" s="168">
        <v>1482832</v>
      </c>
      <c r="I25" s="169">
        <v>1482832</v>
      </c>
      <c r="J25" s="169">
        <v>370708</v>
      </c>
      <c r="K25" s="167"/>
      <c r="L25" s="169">
        <v>1112124</v>
      </c>
      <c r="M25" s="167"/>
      <c r="N25" s="169"/>
      <c r="O25" s="169"/>
      <c r="P25" s="167"/>
      <c r="Q25" s="169"/>
      <c r="R25" s="169"/>
      <c r="S25" s="169"/>
      <c r="T25" s="169"/>
      <c r="U25" s="169"/>
      <c r="V25" s="169"/>
      <c r="W25" s="169"/>
    </row>
    <row r="26" ht="20.25" customHeight="1" spans="1:23">
      <c r="A26" s="167" t="str">
        <f t="shared" si="0"/>
        <v>       中国共产党玉溪市委员会组织部</v>
      </c>
      <c r="B26" s="167" t="s">
        <v>186</v>
      </c>
      <c r="C26" s="167" t="s">
        <v>187</v>
      </c>
      <c r="D26" s="167" t="s">
        <v>81</v>
      </c>
      <c r="E26" s="167" t="s">
        <v>148</v>
      </c>
      <c r="F26" s="167" t="s">
        <v>188</v>
      </c>
      <c r="G26" s="167" t="s">
        <v>189</v>
      </c>
      <c r="H26" s="168">
        <v>35000</v>
      </c>
      <c r="I26" s="169">
        <v>35000</v>
      </c>
      <c r="J26" s="169"/>
      <c r="K26" s="167"/>
      <c r="L26" s="169">
        <v>35000</v>
      </c>
      <c r="M26" s="167"/>
      <c r="N26" s="169"/>
      <c r="O26" s="169"/>
      <c r="P26" s="167"/>
      <c r="Q26" s="169"/>
      <c r="R26" s="169"/>
      <c r="S26" s="169"/>
      <c r="T26" s="169"/>
      <c r="U26" s="169"/>
      <c r="V26" s="169"/>
      <c r="W26" s="169"/>
    </row>
    <row r="27" ht="20.25" customHeight="1" spans="1:23">
      <c r="A27" s="167" t="str">
        <f t="shared" si="0"/>
        <v>       中国共产党玉溪市委员会组织部</v>
      </c>
      <c r="B27" s="167" t="s">
        <v>190</v>
      </c>
      <c r="C27" s="167" t="s">
        <v>191</v>
      </c>
      <c r="D27" s="167" t="s">
        <v>81</v>
      </c>
      <c r="E27" s="167" t="s">
        <v>148</v>
      </c>
      <c r="F27" s="167" t="s">
        <v>192</v>
      </c>
      <c r="G27" s="167" t="s">
        <v>193</v>
      </c>
      <c r="H27" s="168">
        <v>419400</v>
      </c>
      <c r="I27" s="169">
        <v>419400</v>
      </c>
      <c r="J27" s="169">
        <v>104850</v>
      </c>
      <c r="K27" s="167"/>
      <c r="L27" s="169">
        <v>314550</v>
      </c>
      <c r="M27" s="167"/>
      <c r="N27" s="169"/>
      <c r="O27" s="169"/>
      <c r="P27" s="167"/>
      <c r="Q27" s="169"/>
      <c r="R27" s="169"/>
      <c r="S27" s="169"/>
      <c r="T27" s="169"/>
      <c r="U27" s="169"/>
      <c r="V27" s="169"/>
      <c r="W27" s="169"/>
    </row>
    <row r="28" ht="20.25" customHeight="1" spans="1:23">
      <c r="A28" s="167" t="str">
        <f t="shared" si="0"/>
        <v>       中国共产党玉溪市委员会组织部</v>
      </c>
      <c r="B28" s="167" t="s">
        <v>194</v>
      </c>
      <c r="C28" s="167" t="s">
        <v>195</v>
      </c>
      <c r="D28" s="167" t="s">
        <v>81</v>
      </c>
      <c r="E28" s="167" t="s">
        <v>148</v>
      </c>
      <c r="F28" s="167" t="s">
        <v>196</v>
      </c>
      <c r="G28" s="167" t="s">
        <v>195</v>
      </c>
      <c r="H28" s="168">
        <v>98172.96</v>
      </c>
      <c r="I28" s="169">
        <v>98172.96</v>
      </c>
      <c r="J28" s="169"/>
      <c r="K28" s="167"/>
      <c r="L28" s="169">
        <v>98172.96</v>
      </c>
      <c r="M28" s="167"/>
      <c r="N28" s="169"/>
      <c r="O28" s="169"/>
      <c r="P28" s="167"/>
      <c r="Q28" s="169"/>
      <c r="R28" s="169"/>
      <c r="S28" s="169"/>
      <c r="T28" s="169"/>
      <c r="U28" s="169"/>
      <c r="V28" s="169"/>
      <c r="W28" s="169"/>
    </row>
    <row r="29" ht="20.25" customHeight="1" spans="1:23">
      <c r="A29" s="167" t="str">
        <f t="shared" si="0"/>
        <v>       中国共产党玉溪市委员会组织部</v>
      </c>
      <c r="B29" s="167" t="s">
        <v>194</v>
      </c>
      <c r="C29" s="167" t="s">
        <v>195</v>
      </c>
      <c r="D29" s="167" t="s">
        <v>83</v>
      </c>
      <c r="E29" s="167" t="s">
        <v>156</v>
      </c>
      <c r="F29" s="167" t="s">
        <v>196</v>
      </c>
      <c r="G29" s="167" t="s">
        <v>195</v>
      </c>
      <c r="H29" s="168">
        <v>43305.84</v>
      </c>
      <c r="I29" s="169">
        <v>43305.84</v>
      </c>
      <c r="J29" s="169"/>
      <c r="K29" s="167"/>
      <c r="L29" s="169">
        <v>43305.84</v>
      </c>
      <c r="M29" s="167"/>
      <c r="N29" s="169"/>
      <c r="O29" s="169"/>
      <c r="P29" s="167"/>
      <c r="Q29" s="169"/>
      <c r="R29" s="169"/>
      <c r="S29" s="169"/>
      <c r="T29" s="169"/>
      <c r="U29" s="169"/>
      <c r="V29" s="169"/>
      <c r="W29" s="169"/>
    </row>
    <row r="30" ht="20.25" customHeight="1" spans="1:23">
      <c r="A30" s="167" t="str">
        <f t="shared" si="0"/>
        <v>       中国共产党玉溪市委员会组织部</v>
      </c>
      <c r="B30" s="167" t="s">
        <v>197</v>
      </c>
      <c r="C30" s="167" t="s">
        <v>198</v>
      </c>
      <c r="D30" s="167" t="s">
        <v>81</v>
      </c>
      <c r="E30" s="167" t="s">
        <v>148</v>
      </c>
      <c r="F30" s="167" t="s">
        <v>199</v>
      </c>
      <c r="G30" s="167" t="s">
        <v>200</v>
      </c>
      <c r="H30" s="168">
        <v>136057</v>
      </c>
      <c r="I30" s="169">
        <v>136057</v>
      </c>
      <c r="J30" s="169"/>
      <c r="K30" s="167"/>
      <c r="L30" s="169">
        <v>136057</v>
      </c>
      <c r="M30" s="167"/>
      <c r="N30" s="169"/>
      <c r="O30" s="169"/>
      <c r="P30" s="167"/>
      <c r="Q30" s="169"/>
      <c r="R30" s="169"/>
      <c r="S30" s="169"/>
      <c r="T30" s="169"/>
      <c r="U30" s="169"/>
      <c r="V30" s="169"/>
      <c r="W30" s="169"/>
    </row>
    <row r="31" ht="20.25" customHeight="1" spans="1:23">
      <c r="A31" s="167" t="str">
        <f t="shared" si="0"/>
        <v>       中国共产党玉溪市委员会组织部</v>
      </c>
      <c r="B31" s="167" t="s">
        <v>197</v>
      </c>
      <c r="C31" s="167" t="s">
        <v>198</v>
      </c>
      <c r="D31" s="167" t="s">
        <v>81</v>
      </c>
      <c r="E31" s="167" t="s">
        <v>148</v>
      </c>
      <c r="F31" s="167" t="s">
        <v>201</v>
      </c>
      <c r="G31" s="167" t="s">
        <v>202</v>
      </c>
      <c r="H31" s="168">
        <v>60000</v>
      </c>
      <c r="I31" s="169">
        <v>60000</v>
      </c>
      <c r="J31" s="169"/>
      <c r="K31" s="167"/>
      <c r="L31" s="169">
        <v>60000</v>
      </c>
      <c r="M31" s="167"/>
      <c r="N31" s="169"/>
      <c r="O31" s="169"/>
      <c r="P31" s="167"/>
      <c r="Q31" s="169"/>
      <c r="R31" s="169"/>
      <c r="S31" s="169"/>
      <c r="T31" s="169"/>
      <c r="U31" s="169"/>
      <c r="V31" s="169"/>
      <c r="W31" s="169"/>
    </row>
    <row r="32" ht="20.25" customHeight="1" spans="1:23">
      <c r="A32" s="167" t="str">
        <f t="shared" si="0"/>
        <v>       中国共产党玉溪市委员会组织部</v>
      </c>
      <c r="B32" s="167" t="s">
        <v>197</v>
      </c>
      <c r="C32" s="167" t="s">
        <v>198</v>
      </c>
      <c r="D32" s="167" t="s">
        <v>81</v>
      </c>
      <c r="E32" s="167" t="s">
        <v>148</v>
      </c>
      <c r="F32" s="167" t="s">
        <v>203</v>
      </c>
      <c r="G32" s="167" t="s">
        <v>204</v>
      </c>
      <c r="H32" s="168">
        <v>75000</v>
      </c>
      <c r="I32" s="169">
        <v>75000</v>
      </c>
      <c r="J32" s="169"/>
      <c r="K32" s="167"/>
      <c r="L32" s="169">
        <v>75000</v>
      </c>
      <c r="M32" s="167"/>
      <c r="N32" s="169"/>
      <c r="O32" s="169"/>
      <c r="P32" s="167"/>
      <c r="Q32" s="169"/>
      <c r="R32" s="169"/>
      <c r="S32" s="169"/>
      <c r="T32" s="169"/>
      <c r="U32" s="169"/>
      <c r="V32" s="169"/>
      <c r="W32" s="169"/>
    </row>
    <row r="33" ht="20.25" customHeight="1" spans="1:23">
      <c r="A33" s="167" t="str">
        <f t="shared" si="0"/>
        <v>       中国共产党玉溪市委员会组织部</v>
      </c>
      <c r="B33" s="167" t="s">
        <v>197</v>
      </c>
      <c r="C33" s="167" t="s">
        <v>198</v>
      </c>
      <c r="D33" s="167" t="s">
        <v>81</v>
      </c>
      <c r="E33" s="167" t="s">
        <v>148</v>
      </c>
      <c r="F33" s="167" t="s">
        <v>205</v>
      </c>
      <c r="G33" s="167" t="s">
        <v>206</v>
      </c>
      <c r="H33" s="168">
        <v>20000</v>
      </c>
      <c r="I33" s="169">
        <v>20000</v>
      </c>
      <c r="J33" s="169"/>
      <c r="K33" s="167"/>
      <c r="L33" s="169">
        <v>20000</v>
      </c>
      <c r="M33" s="167"/>
      <c r="N33" s="169"/>
      <c r="O33" s="169"/>
      <c r="P33" s="167"/>
      <c r="Q33" s="169"/>
      <c r="R33" s="169"/>
      <c r="S33" s="169"/>
      <c r="T33" s="169"/>
      <c r="U33" s="169"/>
      <c r="V33" s="169"/>
      <c r="W33" s="169"/>
    </row>
    <row r="34" ht="20.25" customHeight="1" spans="1:23">
      <c r="A34" s="167" t="str">
        <f t="shared" si="0"/>
        <v>       中国共产党玉溪市委员会组织部</v>
      </c>
      <c r="B34" s="167" t="s">
        <v>197</v>
      </c>
      <c r="C34" s="167" t="s">
        <v>198</v>
      </c>
      <c r="D34" s="167" t="s">
        <v>81</v>
      </c>
      <c r="E34" s="167" t="s">
        <v>148</v>
      </c>
      <c r="F34" s="167" t="s">
        <v>207</v>
      </c>
      <c r="G34" s="167" t="s">
        <v>208</v>
      </c>
      <c r="H34" s="168">
        <v>32313</v>
      </c>
      <c r="I34" s="169">
        <v>32313</v>
      </c>
      <c r="J34" s="169"/>
      <c r="K34" s="167"/>
      <c r="L34" s="169">
        <v>32313</v>
      </c>
      <c r="M34" s="167"/>
      <c r="N34" s="169"/>
      <c r="O34" s="169"/>
      <c r="P34" s="167"/>
      <c r="Q34" s="169"/>
      <c r="R34" s="169"/>
      <c r="S34" s="169"/>
      <c r="T34" s="169"/>
      <c r="U34" s="169"/>
      <c r="V34" s="169"/>
      <c r="W34" s="169"/>
    </row>
    <row r="35" ht="20.25" customHeight="1" spans="1:23">
      <c r="A35" s="167" t="str">
        <f t="shared" si="0"/>
        <v>       中国共产党玉溪市委员会组织部</v>
      </c>
      <c r="B35" s="167" t="s">
        <v>197</v>
      </c>
      <c r="C35" s="167" t="s">
        <v>198</v>
      </c>
      <c r="D35" s="167" t="s">
        <v>81</v>
      </c>
      <c r="E35" s="167" t="s">
        <v>148</v>
      </c>
      <c r="F35" s="167" t="s">
        <v>192</v>
      </c>
      <c r="G35" s="167" t="s">
        <v>193</v>
      </c>
      <c r="H35" s="168">
        <v>41940</v>
      </c>
      <c r="I35" s="169">
        <v>41940</v>
      </c>
      <c r="J35" s="169"/>
      <c r="K35" s="167"/>
      <c r="L35" s="169">
        <v>41940</v>
      </c>
      <c r="M35" s="167"/>
      <c r="N35" s="169"/>
      <c r="O35" s="169"/>
      <c r="P35" s="167"/>
      <c r="Q35" s="169"/>
      <c r="R35" s="169"/>
      <c r="S35" s="169"/>
      <c r="T35" s="169"/>
      <c r="U35" s="169"/>
      <c r="V35" s="169"/>
      <c r="W35" s="169"/>
    </row>
    <row r="36" ht="20.25" customHeight="1" spans="1:23">
      <c r="A36" s="167" t="str">
        <f t="shared" si="0"/>
        <v>       中国共产党玉溪市委员会组织部</v>
      </c>
      <c r="B36" s="167" t="s">
        <v>197</v>
      </c>
      <c r="C36" s="167" t="s">
        <v>198</v>
      </c>
      <c r="D36" s="167" t="s">
        <v>81</v>
      </c>
      <c r="E36" s="167" t="s">
        <v>148</v>
      </c>
      <c r="F36" s="167" t="s">
        <v>209</v>
      </c>
      <c r="G36" s="167" t="s">
        <v>210</v>
      </c>
      <c r="H36" s="168">
        <v>197080</v>
      </c>
      <c r="I36" s="169">
        <v>197080</v>
      </c>
      <c r="J36" s="169"/>
      <c r="K36" s="167"/>
      <c r="L36" s="169">
        <v>197080</v>
      </c>
      <c r="M36" s="167"/>
      <c r="N36" s="169"/>
      <c r="O36" s="169"/>
      <c r="P36" s="167"/>
      <c r="Q36" s="169"/>
      <c r="R36" s="169"/>
      <c r="S36" s="169"/>
      <c r="T36" s="169"/>
      <c r="U36" s="169"/>
      <c r="V36" s="169"/>
      <c r="W36" s="169"/>
    </row>
    <row r="37" ht="20.25" customHeight="1" spans="1:23">
      <c r="A37" s="167" t="str">
        <f t="shared" si="0"/>
        <v>       中国共产党玉溪市委员会组织部</v>
      </c>
      <c r="B37" s="167" t="s">
        <v>197</v>
      </c>
      <c r="C37" s="167" t="s">
        <v>198</v>
      </c>
      <c r="D37" s="167" t="s">
        <v>83</v>
      </c>
      <c r="E37" s="167" t="s">
        <v>156</v>
      </c>
      <c r="F37" s="167" t="s">
        <v>199</v>
      </c>
      <c r="G37" s="167" t="s">
        <v>200</v>
      </c>
      <c r="H37" s="168">
        <v>92240</v>
      </c>
      <c r="I37" s="169">
        <v>92240</v>
      </c>
      <c r="J37" s="169"/>
      <c r="K37" s="167"/>
      <c r="L37" s="169">
        <v>92240</v>
      </c>
      <c r="M37" s="167"/>
      <c r="N37" s="169"/>
      <c r="O37" s="169"/>
      <c r="P37" s="167"/>
      <c r="Q37" s="169"/>
      <c r="R37" s="169"/>
      <c r="S37" s="169"/>
      <c r="T37" s="169"/>
      <c r="U37" s="169"/>
      <c r="V37" s="169"/>
      <c r="W37" s="169"/>
    </row>
    <row r="38" ht="20.25" customHeight="1" spans="1:23">
      <c r="A38" s="167" t="str">
        <f t="shared" si="0"/>
        <v>       中国共产党玉溪市委员会组织部</v>
      </c>
      <c r="B38" s="167" t="s">
        <v>197</v>
      </c>
      <c r="C38" s="167" t="s">
        <v>198</v>
      </c>
      <c r="D38" s="167" t="s">
        <v>83</v>
      </c>
      <c r="E38" s="167" t="s">
        <v>156</v>
      </c>
      <c r="F38" s="167" t="s">
        <v>211</v>
      </c>
      <c r="G38" s="167" t="s">
        <v>212</v>
      </c>
      <c r="H38" s="168">
        <v>30000</v>
      </c>
      <c r="I38" s="169">
        <v>30000</v>
      </c>
      <c r="J38" s="169"/>
      <c r="K38" s="167"/>
      <c r="L38" s="169">
        <v>30000</v>
      </c>
      <c r="M38" s="167"/>
      <c r="N38" s="169"/>
      <c r="O38" s="169"/>
      <c r="P38" s="167"/>
      <c r="Q38" s="169"/>
      <c r="R38" s="169"/>
      <c r="S38" s="169"/>
      <c r="T38" s="169"/>
      <c r="U38" s="169"/>
      <c r="V38" s="169"/>
      <c r="W38" s="169"/>
    </row>
    <row r="39" ht="20.25" customHeight="1" spans="1:23">
      <c r="A39" s="167" t="str">
        <f t="shared" si="0"/>
        <v>       中国共产党玉溪市委员会组织部</v>
      </c>
      <c r="B39" s="167" t="s">
        <v>197</v>
      </c>
      <c r="C39" s="167" t="s">
        <v>198</v>
      </c>
      <c r="D39" s="167" t="s">
        <v>83</v>
      </c>
      <c r="E39" s="167" t="s">
        <v>156</v>
      </c>
      <c r="F39" s="167" t="s">
        <v>207</v>
      </c>
      <c r="G39" s="167" t="s">
        <v>208</v>
      </c>
      <c r="H39" s="168">
        <v>100000</v>
      </c>
      <c r="I39" s="169">
        <v>100000</v>
      </c>
      <c r="J39" s="169"/>
      <c r="K39" s="167"/>
      <c r="L39" s="169">
        <v>100000</v>
      </c>
      <c r="M39" s="167"/>
      <c r="N39" s="169"/>
      <c r="O39" s="169"/>
      <c r="P39" s="167"/>
      <c r="Q39" s="169"/>
      <c r="R39" s="169"/>
      <c r="S39" s="169"/>
      <c r="T39" s="169"/>
      <c r="U39" s="169"/>
      <c r="V39" s="169"/>
      <c r="W39" s="169"/>
    </row>
    <row r="40" ht="20.25" customHeight="1" spans="1:23">
      <c r="A40" s="167" t="str">
        <f t="shared" si="0"/>
        <v>       中国共产党玉溪市委员会组织部</v>
      </c>
      <c r="B40" s="167" t="s">
        <v>197</v>
      </c>
      <c r="C40" s="167" t="s">
        <v>198</v>
      </c>
      <c r="D40" s="167" t="s">
        <v>83</v>
      </c>
      <c r="E40" s="167" t="s">
        <v>156</v>
      </c>
      <c r="F40" s="167" t="s">
        <v>209</v>
      </c>
      <c r="G40" s="167" t="s">
        <v>210</v>
      </c>
      <c r="H40" s="168">
        <v>30760</v>
      </c>
      <c r="I40" s="169">
        <v>30760</v>
      </c>
      <c r="J40" s="169"/>
      <c r="K40" s="167"/>
      <c r="L40" s="169">
        <v>30760</v>
      </c>
      <c r="M40" s="167"/>
      <c r="N40" s="169"/>
      <c r="O40" s="169"/>
      <c r="P40" s="167"/>
      <c r="Q40" s="169"/>
      <c r="R40" s="169"/>
      <c r="S40" s="169"/>
      <c r="T40" s="169"/>
      <c r="U40" s="169"/>
      <c r="V40" s="169"/>
      <c r="W40" s="169"/>
    </row>
    <row r="41" ht="20.25" customHeight="1" spans="1:23">
      <c r="A41" s="167" t="str">
        <f t="shared" si="0"/>
        <v>       中国共产党玉溪市委员会组织部</v>
      </c>
      <c r="B41" s="167" t="s">
        <v>197</v>
      </c>
      <c r="C41" s="167" t="s">
        <v>198</v>
      </c>
      <c r="D41" s="167" t="s">
        <v>86</v>
      </c>
      <c r="E41" s="167" t="s">
        <v>179</v>
      </c>
      <c r="F41" s="167" t="s">
        <v>209</v>
      </c>
      <c r="G41" s="167" t="s">
        <v>210</v>
      </c>
      <c r="H41" s="168">
        <v>5400</v>
      </c>
      <c r="I41" s="169">
        <v>5400</v>
      </c>
      <c r="J41" s="169"/>
      <c r="K41" s="167"/>
      <c r="L41" s="169">
        <v>5400</v>
      </c>
      <c r="M41" s="167"/>
      <c r="N41" s="169"/>
      <c r="O41" s="169"/>
      <c r="P41" s="167"/>
      <c r="Q41" s="169"/>
      <c r="R41" s="169"/>
      <c r="S41" s="169"/>
      <c r="T41" s="169"/>
      <c r="U41" s="169"/>
      <c r="V41" s="169"/>
      <c r="W41" s="169"/>
    </row>
    <row r="42" ht="20.25" customHeight="1" spans="1:23">
      <c r="A42" s="167" t="str">
        <f t="shared" si="0"/>
        <v>       中国共产党玉溪市委员会组织部</v>
      </c>
      <c r="B42" s="167" t="s">
        <v>213</v>
      </c>
      <c r="C42" s="167" t="s">
        <v>123</v>
      </c>
      <c r="D42" s="167" t="s">
        <v>81</v>
      </c>
      <c r="E42" s="167" t="s">
        <v>148</v>
      </c>
      <c r="F42" s="167" t="s">
        <v>214</v>
      </c>
      <c r="G42" s="167" t="s">
        <v>123</v>
      </c>
      <c r="H42" s="168">
        <v>91250</v>
      </c>
      <c r="I42" s="169">
        <v>91250</v>
      </c>
      <c r="J42" s="169"/>
      <c r="K42" s="167"/>
      <c r="L42" s="169">
        <v>91250</v>
      </c>
      <c r="M42" s="167"/>
      <c r="N42" s="169"/>
      <c r="O42" s="169"/>
      <c r="P42" s="167"/>
      <c r="Q42" s="169"/>
      <c r="R42" s="169"/>
      <c r="S42" s="169"/>
      <c r="T42" s="169"/>
      <c r="U42" s="169"/>
      <c r="V42" s="169"/>
      <c r="W42" s="169"/>
    </row>
    <row r="43" ht="20.25" customHeight="1" spans="1:23">
      <c r="A43" s="167" t="str">
        <f t="shared" si="0"/>
        <v>       中国共产党玉溪市委员会组织部</v>
      </c>
      <c r="B43" s="167" t="s">
        <v>215</v>
      </c>
      <c r="C43" s="167" t="s">
        <v>216</v>
      </c>
      <c r="D43" s="167" t="s">
        <v>83</v>
      </c>
      <c r="E43" s="167" t="s">
        <v>156</v>
      </c>
      <c r="F43" s="167" t="s">
        <v>157</v>
      </c>
      <c r="G43" s="167" t="s">
        <v>158</v>
      </c>
      <c r="H43" s="168">
        <v>1086800</v>
      </c>
      <c r="I43" s="169">
        <v>1086800</v>
      </c>
      <c r="J43" s="169">
        <v>271700</v>
      </c>
      <c r="K43" s="167"/>
      <c r="L43" s="169">
        <v>815100</v>
      </c>
      <c r="M43" s="167"/>
      <c r="N43" s="169"/>
      <c r="O43" s="169"/>
      <c r="P43" s="167"/>
      <c r="Q43" s="169"/>
      <c r="R43" s="169"/>
      <c r="S43" s="169"/>
      <c r="T43" s="169"/>
      <c r="U43" s="169"/>
      <c r="V43" s="169"/>
      <c r="W43" s="169"/>
    </row>
    <row r="44" ht="20.25" customHeight="1" spans="1:23">
      <c r="A44" s="167" t="str">
        <f t="shared" si="0"/>
        <v>       中国共产党玉溪市委员会组织部</v>
      </c>
      <c r="B44" s="167" t="s">
        <v>217</v>
      </c>
      <c r="C44" s="167" t="s">
        <v>218</v>
      </c>
      <c r="D44" s="167" t="s">
        <v>83</v>
      </c>
      <c r="E44" s="167" t="s">
        <v>156</v>
      </c>
      <c r="F44" s="167" t="s">
        <v>157</v>
      </c>
      <c r="G44" s="167" t="s">
        <v>158</v>
      </c>
      <c r="H44" s="168">
        <v>550000</v>
      </c>
      <c r="I44" s="169">
        <v>550000</v>
      </c>
      <c r="J44" s="169"/>
      <c r="K44" s="167"/>
      <c r="L44" s="169">
        <v>550000</v>
      </c>
      <c r="M44" s="167"/>
      <c r="N44" s="169"/>
      <c r="O44" s="169"/>
      <c r="P44" s="167"/>
      <c r="Q44" s="169"/>
      <c r="R44" s="169"/>
      <c r="S44" s="169"/>
      <c r="T44" s="169"/>
      <c r="U44" s="169"/>
      <c r="V44" s="169"/>
      <c r="W44" s="169"/>
    </row>
    <row r="45" ht="20.25" customHeight="1" spans="1:23">
      <c r="A45" s="167" t="str">
        <f t="shared" si="0"/>
        <v>       中国共产党玉溪市委员会组织部</v>
      </c>
      <c r="B45" s="167" t="s">
        <v>219</v>
      </c>
      <c r="C45" s="167" t="s">
        <v>220</v>
      </c>
      <c r="D45" s="167" t="s">
        <v>81</v>
      </c>
      <c r="E45" s="167" t="s">
        <v>148</v>
      </c>
      <c r="F45" s="167" t="s">
        <v>221</v>
      </c>
      <c r="G45" s="167" t="s">
        <v>183</v>
      </c>
      <c r="H45" s="168">
        <v>235200</v>
      </c>
      <c r="I45" s="169">
        <v>235200</v>
      </c>
      <c r="J45" s="169"/>
      <c r="K45" s="167"/>
      <c r="L45" s="169">
        <v>235200</v>
      </c>
      <c r="M45" s="167"/>
      <c r="N45" s="169"/>
      <c r="O45" s="169"/>
      <c r="P45" s="167"/>
      <c r="Q45" s="169"/>
      <c r="R45" s="169"/>
      <c r="S45" s="169"/>
      <c r="T45" s="169"/>
      <c r="U45" s="169"/>
      <c r="V45" s="169"/>
      <c r="W45" s="169"/>
    </row>
    <row r="46" ht="20.25" customHeight="1" spans="1:23">
      <c r="A46" s="167" t="str">
        <f t="shared" si="0"/>
        <v>       中国共产党玉溪市委员会组织部</v>
      </c>
      <c r="B46" s="167" t="s">
        <v>222</v>
      </c>
      <c r="C46" s="167" t="s">
        <v>223</v>
      </c>
      <c r="D46" s="167" t="s">
        <v>81</v>
      </c>
      <c r="E46" s="167" t="s">
        <v>148</v>
      </c>
      <c r="F46" s="167" t="s">
        <v>199</v>
      </c>
      <c r="G46" s="167" t="s">
        <v>200</v>
      </c>
      <c r="H46" s="168">
        <v>477675</v>
      </c>
      <c r="I46" s="169">
        <v>477675</v>
      </c>
      <c r="J46" s="169"/>
      <c r="K46" s="167"/>
      <c r="L46" s="169">
        <v>477675</v>
      </c>
      <c r="M46" s="167"/>
      <c r="N46" s="169"/>
      <c r="O46" s="169"/>
      <c r="P46" s="167"/>
      <c r="Q46" s="169"/>
      <c r="R46" s="169"/>
      <c r="S46" s="169"/>
      <c r="T46" s="169"/>
      <c r="U46" s="169"/>
      <c r="V46" s="169"/>
      <c r="W46" s="169"/>
    </row>
    <row r="47" ht="20.25" customHeight="1" spans="1:23">
      <c r="A47" s="167" t="str">
        <f t="shared" si="0"/>
        <v>       中国共产党玉溪市委员会组织部</v>
      </c>
      <c r="B47" s="167" t="s">
        <v>222</v>
      </c>
      <c r="C47" s="167" t="s">
        <v>223</v>
      </c>
      <c r="D47" s="167" t="s">
        <v>81</v>
      </c>
      <c r="E47" s="167" t="s">
        <v>148</v>
      </c>
      <c r="F47" s="167" t="s">
        <v>224</v>
      </c>
      <c r="G47" s="167" t="s">
        <v>225</v>
      </c>
      <c r="H47" s="168">
        <v>320000</v>
      </c>
      <c r="I47" s="169">
        <v>320000</v>
      </c>
      <c r="J47" s="169"/>
      <c r="K47" s="167"/>
      <c r="L47" s="169">
        <v>320000</v>
      </c>
      <c r="M47" s="167"/>
      <c r="N47" s="169"/>
      <c r="O47" s="169"/>
      <c r="P47" s="167"/>
      <c r="Q47" s="169"/>
      <c r="R47" s="169"/>
      <c r="S47" s="169"/>
      <c r="T47" s="169"/>
      <c r="U47" s="169"/>
      <c r="V47" s="169"/>
      <c r="W47" s="169"/>
    </row>
    <row r="48" ht="20.25" customHeight="1" spans="1:23">
      <c r="A48" s="167" t="str">
        <f t="shared" si="0"/>
        <v>       中国共产党玉溪市委员会组织部</v>
      </c>
      <c r="B48" s="167" t="s">
        <v>222</v>
      </c>
      <c r="C48" s="167" t="s">
        <v>223</v>
      </c>
      <c r="D48" s="167" t="s">
        <v>81</v>
      </c>
      <c r="E48" s="167" t="s">
        <v>148</v>
      </c>
      <c r="F48" s="167" t="s">
        <v>211</v>
      </c>
      <c r="G48" s="167" t="s">
        <v>212</v>
      </c>
      <c r="H48" s="168">
        <v>20000</v>
      </c>
      <c r="I48" s="169">
        <v>20000</v>
      </c>
      <c r="J48" s="169"/>
      <c r="K48" s="167"/>
      <c r="L48" s="169">
        <v>20000</v>
      </c>
      <c r="M48" s="167"/>
      <c r="N48" s="169"/>
      <c r="O48" s="169"/>
      <c r="P48" s="167"/>
      <c r="Q48" s="169"/>
      <c r="R48" s="169"/>
      <c r="S48" s="169"/>
      <c r="T48" s="169"/>
      <c r="U48" s="169"/>
      <c r="V48" s="169"/>
      <c r="W48" s="169"/>
    </row>
    <row r="49" ht="20.25" customHeight="1" spans="1:23">
      <c r="A49" s="167" t="str">
        <f t="shared" si="0"/>
        <v>       中国共产党玉溪市委员会组织部</v>
      </c>
      <c r="B49" s="167" t="s">
        <v>222</v>
      </c>
      <c r="C49" s="167" t="s">
        <v>223</v>
      </c>
      <c r="D49" s="167" t="s">
        <v>81</v>
      </c>
      <c r="E49" s="167" t="s">
        <v>148</v>
      </c>
      <c r="F49" s="167" t="s">
        <v>192</v>
      </c>
      <c r="G49" s="167" t="s">
        <v>193</v>
      </c>
      <c r="H49" s="168">
        <v>220000</v>
      </c>
      <c r="I49" s="169">
        <v>220000</v>
      </c>
      <c r="J49" s="169"/>
      <c r="K49" s="167"/>
      <c r="L49" s="169">
        <v>220000</v>
      </c>
      <c r="M49" s="167"/>
      <c r="N49" s="169"/>
      <c r="O49" s="169"/>
      <c r="P49" s="167"/>
      <c r="Q49" s="169"/>
      <c r="R49" s="169"/>
      <c r="S49" s="169"/>
      <c r="T49" s="169"/>
      <c r="U49" s="169"/>
      <c r="V49" s="169"/>
      <c r="W49" s="169"/>
    </row>
    <row r="50" ht="20.25" customHeight="1" spans="1:23">
      <c r="A50" s="167" t="str">
        <f t="shared" si="0"/>
        <v>       中国共产党玉溪市委员会组织部</v>
      </c>
      <c r="B50" s="167" t="s">
        <v>222</v>
      </c>
      <c r="C50" s="167" t="s">
        <v>223</v>
      </c>
      <c r="D50" s="167" t="s">
        <v>81</v>
      </c>
      <c r="E50" s="167" t="s">
        <v>148</v>
      </c>
      <c r="F50" s="167" t="s">
        <v>209</v>
      </c>
      <c r="G50" s="167" t="s">
        <v>210</v>
      </c>
      <c r="H50" s="168">
        <v>20000</v>
      </c>
      <c r="I50" s="169">
        <v>20000</v>
      </c>
      <c r="J50" s="169"/>
      <c r="K50" s="167"/>
      <c r="L50" s="169">
        <v>20000</v>
      </c>
      <c r="M50" s="167"/>
      <c r="N50" s="169"/>
      <c r="O50" s="169"/>
      <c r="P50" s="167"/>
      <c r="Q50" s="169"/>
      <c r="R50" s="169"/>
      <c r="S50" s="169"/>
      <c r="T50" s="169"/>
      <c r="U50" s="169"/>
      <c r="V50" s="169"/>
      <c r="W50" s="169"/>
    </row>
    <row r="51" ht="20.25" customHeight="1" spans="1:23">
      <c r="A51" s="167" t="str">
        <f t="shared" si="0"/>
        <v>       中国共产党玉溪市委员会组织部</v>
      </c>
      <c r="B51" s="167" t="s">
        <v>222</v>
      </c>
      <c r="C51" s="167" t="s">
        <v>223</v>
      </c>
      <c r="D51" s="167" t="s">
        <v>81</v>
      </c>
      <c r="E51" s="167" t="s">
        <v>148</v>
      </c>
      <c r="F51" s="167" t="s">
        <v>226</v>
      </c>
      <c r="G51" s="167" t="s">
        <v>227</v>
      </c>
      <c r="H51" s="168">
        <v>50000</v>
      </c>
      <c r="I51" s="169">
        <v>50000</v>
      </c>
      <c r="J51" s="169"/>
      <c r="K51" s="167"/>
      <c r="L51" s="169">
        <v>50000</v>
      </c>
      <c r="M51" s="167"/>
      <c r="N51" s="169"/>
      <c r="O51" s="169"/>
      <c r="P51" s="167"/>
      <c r="Q51" s="169"/>
      <c r="R51" s="169"/>
      <c r="S51" s="169"/>
      <c r="T51" s="169"/>
      <c r="U51" s="169"/>
      <c r="V51" s="169"/>
      <c r="W51" s="169"/>
    </row>
    <row r="52" ht="20.25" customHeight="1" spans="1:23">
      <c r="A52" s="167" t="str">
        <f t="shared" si="0"/>
        <v>       中国共产党玉溪市委员会组织部</v>
      </c>
      <c r="B52" s="167" t="s">
        <v>228</v>
      </c>
      <c r="C52" s="167" t="s">
        <v>229</v>
      </c>
      <c r="D52" s="167" t="s">
        <v>81</v>
      </c>
      <c r="E52" s="167" t="s">
        <v>148</v>
      </c>
      <c r="F52" s="167" t="s">
        <v>184</v>
      </c>
      <c r="G52" s="167" t="s">
        <v>185</v>
      </c>
      <c r="H52" s="168">
        <v>177798</v>
      </c>
      <c r="I52" s="169">
        <v>177798</v>
      </c>
      <c r="J52" s="169"/>
      <c r="K52" s="167"/>
      <c r="L52" s="169">
        <v>177798</v>
      </c>
      <c r="M52" s="167"/>
      <c r="N52" s="169"/>
      <c r="O52" s="169"/>
      <c r="P52" s="167"/>
      <c r="Q52" s="169"/>
      <c r="R52" s="169"/>
      <c r="S52" s="169"/>
      <c r="T52" s="169"/>
      <c r="U52" s="169"/>
      <c r="V52" s="169"/>
      <c r="W52" s="169"/>
    </row>
    <row r="53" ht="20.25" customHeight="1" spans="1:23">
      <c r="A53" s="167" t="str">
        <f t="shared" si="0"/>
        <v>       中国共产党玉溪市委员会组织部</v>
      </c>
      <c r="B53" s="167" t="s">
        <v>230</v>
      </c>
      <c r="C53" s="167" t="s">
        <v>231</v>
      </c>
      <c r="D53" s="167" t="s">
        <v>81</v>
      </c>
      <c r="E53" s="167" t="s">
        <v>148</v>
      </c>
      <c r="F53" s="167" t="s">
        <v>232</v>
      </c>
      <c r="G53" s="167" t="s">
        <v>231</v>
      </c>
      <c r="H53" s="168">
        <v>15600</v>
      </c>
      <c r="I53" s="169">
        <v>15600</v>
      </c>
      <c r="J53" s="169"/>
      <c r="K53" s="167"/>
      <c r="L53" s="169">
        <v>15600</v>
      </c>
      <c r="M53" s="167"/>
      <c r="N53" s="169"/>
      <c r="O53" s="169"/>
      <c r="P53" s="167"/>
      <c r="Q53" s="169"/>
      <c r="R53" s="169"/>
      <c r="S53" s="169"/>
      <c r="T53" s="169"/>
      <c r="U53" s="169"/>
      <c r="V53" s="169"/>
      <c r="W53" s="169"/>
    </row>
    <row r="54" ht="20.25" customHeight="1" spans="1:23">
      <c r="A54" s="167" t="str">
        <f t="shared" si="0"/>
        <v>       中国共产党玉溪市委员会组织部</v>
      </c>
      <c r="B54" s="167" t="s">
        <v>233</v>
      </c>
      <c r="C54" s="167" t="s">
        <v>234</v>
      </c>
      <c r="D54" s="167" t="s">
        <v>88</v>
      </c>
      <c r="E54" s="167" t="s">
        <v>235</v>
      </c>
      <c r="F54" s="167" t="s">
        <v>236</v>
      </c>
      <c r="G54" s="167" t="s">
        <v>237</v>
      </c>
      <c r="H54" s="168">
        <v>250000</v>
      </c>
      <c r="I54" s="169">
        <v>250000</v>
      </c>
      <c r="J54" s="169"/>
      <c r="K54" s="167"/>
      <c r="L54" s="169">
        <v>250000</v>
      </c>
      <c r="M54" s="167"/>
      <c r="N54" s="169"/>
      <c r="O54" s="169"/>
      <c r="P54" s="167"/>
      <c r="Q54" s="169"/>
      <c r="R54" s="169"/>
      <c r="S54" s="169"/>
      <c r="T54" s="169"/>
      <c r="U54" s="169"/>
      <c r="V54" s="169"/>
      <c r="W54" s="169"/>
    </row>
    <row r="55" ht="20.25" customHeight="1" spans="1:23">
      <c r="A55" s="164" t="s">
        <v>30</v>
      </c>
      <c r="B55" s="164"/>
      <c r="C55" s="164"/>
      <c r="D55" s="164"/>
      <c r="E55" s="164"/>
      <c r="F55" s="164"/>
      <c r="G55" s="164"/>
      <c r="H55" s="169">
        <v>16527138.09</v>
      </c>
      <c r="I55" s="169">
        <v>16527138.09</v>
      </c>
      <c r="J55" s="169">
        <v>3281402.83</v>
      </c>
      <c r="K55" s="169"/>
      <c r="L55" s="169">
        <v>13245735.26</v>
      </c>
      <c r="M55" s="169"/>
      <c r="N55" s="169"/>
      <c r="O55" s="169"/>
      <c r="P55" s="169"/>
      <c r="Q55" s="169"/>
      <c r="R55" s="169"/>
      <c r="S55" s="169"/>
      <c r="T55" s="169"/>
      <c r="U55" s="169"/>
      <c r="V55" s="169"/>
      <c r="W55" s="169"/>
    </row>
  </sheetData>
  <mergeCells count="17">
    <mergeCell ref="A1:W1"/>
    <mergeCell ref="A2:W2"/>
    <mergeCell ref="A3:V3"/>
    <mergeCell ref="H4:W4"/>
    <mergeCell ref="I5:M5"/>
    <mergeCell ref="N5:P5"/>
    <mergeCell ref="R5:W5"/>
    <mergeCell ref="A55:G55"/>
    <mergeCell ref="A4:A6"/>
    <mergeCell ref="B4:B6"/>
    <mergeCell ref="C4:C6"/>
    <mergeCell ref="D4:D6"/>
    <mergeCell ref="E4:E6"/>
    <mergeCell ref="F4:F6"/>
    <mergeCell ref="G4:G6"/>
    <mergeCell ref="H5:H6"/>
    <mergeCell ref="Q5:Q6"/>
  </mergeCells>
  <pageMargins left="0.751388888888889" right="0.751388888888889" top="1" bottom="1" header="0.5" footer="0.5"/>
  <pageSetup paperSize="1" scale="29"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7"/>
  <sheetViews>
    <sheetView showZeros="0" workbookViewId="0">
      <selection activeCell="D15" sqref="D15"/>
    </sheetView>
  </sheetViews>
  <sheetFormatPr defaultColWidth="9.14166666666667" defaultRowHeight="14.25" customHeight="1"/>
  <cols>
    <col min="1" max="1" width="16.25" customWidth="1"/>
    <col min="2" max="2" width="21.0333333333333" customWidth="1"/>
    <col min="3" max="3" width="40.25" customWidth="1"/>
    <col min="4" max="4" width="27.125" customWidth="1"/>
    <col min="5" max="5" width="8.625" customWidth="1"/>
    <col min="6" max="6" width="14.875" customWidth="1"/>
    <col min="7" max="7" width="8.125" customWidth="1"/>
    <col min="8" max="8" width="19.7416666666667" customWidth="1"/>
    <col min="9" max="16" width="14.175" customWidth="1"/>
    <col min="17" max="17" width="13.6" customWidth="1"/>
    <col min="18" max="23" width="15.175" customWidth="1"/>
  </cols>
  <sheetData>
    <row r="1" ht="13.5" customHeight="1" spans="2:23">
      <c r="B1" s="139"/>
      <c r="E1" s="157"/>
      <c r="F1" s="157"/>
      <c r="G1" s="157"/>
      <c r="H1" s="157"/>
      <c r="K1" s="139"/>
      <c r="N1" s="139"/>
      <c r="O1" s="139"/>
      <c r="P1" s="139"/>
      <c r="U1" s="162"/>
      <c r="W1" s="140" t="s">
        <v>238</v>
      </c>
    </row>
    <row r="2" ht="27.75" customHeight="1" spans="1:23">
      <c r="A2" s="33" t="s">
        <v>239</v>
      </c>
      <c r="B2" s="33"/>
      <c r="C2" s="33"/>
      <c r="D2" s="33"/>
      <c r="E2" s="33"/>
      <c r="F2" s="33"/>
      <c r="G2" s="33"/>
      <c r="H2" s="33"/>
      <c r="I2" s="33"/>
      <c r="J2" s="33"/>
      <c r="K2" s="33"/>
      <c r="L2" s="33"/>
      <c r="M2" s="33"/>
      <c r="N2" s="33"/>
      <c r="O2" s="33"/>
      <c r="P2" s="33"/>
      <c r="Q2" s="33"/>
      <c r="R2" s="33"/>
      <c r="S2" s="33"/>
      <c r="T2" s="33"/>
      <c r="U2" s="33"/>
      <c r="V2" s="33"/>
      <c r="W2" s="33"/>
    </row>
    <row r="3" ht="13.5" customHeight="1" spans="1:23">
      <c r="A3" s="5" t="str">
        <f>"单位名称："&amp;"中国共产党玉溪市委员会组织部"</f>
        <v>单位名称：中国共产党玉溪市委员会组织部</v>
      </c>
      <c r="B3" s="158" t="str">
        <f>"单位名称："&amp;"中国共产党玉溪市委员会组织部"</f>
        <v>单位名称：中国共产党玉溪市委员会组织部</v>
      </c>
      <c r="C3" s="158"/>
      <c r="D3" s="158"/>
      <c r="E3" s="158"/>
      <c r="F3" s="158"/>
      <c r="G3" s="158"/>
      <c r="H3" s="158"/>
      <c r="I3" s="158"/>
      <c r="J3" s="7"/>
      <c r="K3" s="7"/>
      <c r="L3" s="7"/>
      <c r="M3" s="7"/>
      <c r="N3" s="7"/>
      <c r="O3" s="7"/>
      <c r="P3" s="7"/>
      <c r="Q3" s="7"/>
      <c r="U3" s="162"/>
      <c r="W3" s="143" t="s">
        <v>2</v>
      </c>
    </row>
    <row r="4" ht="21.75" customHeight="1" spans="1:23">
      <c r="A4" s="9" t="s">
        <v>240</v>
      </c>
      <c r="B4" s="9" t="s">
        <v>128</v>
      </c>
      <c r="C4" s="9" t="s">
        <v>129</v>
      </c>
      <c r="D4" s="9" t="s">
        <v>241</v>
      </c>
      <c r="E4" s="10" t="s">
        <v>130</v>
      </c>
      <c r="F4" s="10" t="s">
        <v>131</v>
      </c>
      <c r="G4" s="10" t="s">
        <v>132</v>
      </c>
      <c r="H4" s="10" t="s">
        <v>133</v>
      </c>
      <c r="I4" s="20" t="s">
        <v>30</v>
      </c>
      <c r="J4" s="20" t="s">
        <v>242</v>
      </c>
      <c r="K4" s="20"/>
      <c r="L4" s="20"/>
      <c r="M4" s="20"/>
      <c r="N4" s="20" t="s">
        <v>135</v>
      </c>
      <c r="O4" s="20"/>
      <c r="P4" s="20"/>
      <c r="Q4" s="10" t="s">
        <v>36</v>
      </c>
      <c r="R4" s="11" t="s">
        <v>243</v>
      </c>
      <c r="S4" s="12"/>
      <c r="T4" s="12"/>
      <c r="U4" s="12"/>
      <c r="V4" s="12"/>
      <c r="W4" s="13"/>
    </row>
    <row r="5" ht="21.75" customHeight="1" spans="1:23">
      <c r="A5" s="14"/>
      <c r="B5" s="14"/>
      <c r="C5" s="14"/>
      <c r="D5" s="14"/>
      <c r="E5" s="15"/>
      <c r="F5" s="15"/>
      <c r="G5" s="15"/>
      <c r="H5" s="15"/>
      <c r="I5" s="20"/>
      <c r="J5" s="161" t="s">
        <v>33</v>
      </c>
      <c r="K5" s="161"/>
      <c r="L5" s="161" t="s">
        <v>34</v>
      </c>
      <c r="M5" s="161" t="s">
        <v>35</v>
      </c>
      <c r="N5" s="10" t="s">
        <v>33</v>
      </c>
      <c r="O5" s="10" t="s">
        <v>34</v>
      </c>
      <c r="P5" s="10" t="s">
        <v>35</v>
      </c>
      <c r="Q5" s="15"/>
      <c r="R5" s="10" t="s">
        <v>32</v>
      </c>
      <c r="S5" s="10" t="s">
        <v>39</v>
      </c>
      <c r="T5" s="10" t="s">
        <v>141</v>
      </c>
      <c r="U5" s="10" t="s">
        <v>41</v>
      </c>
      <c r="V5" s="10" t="s">
        <v>42</v>
      </c>
      <c r="W5" s="10" t="s">
        <v>43</v>
      </c>
    </row>
    <row r="6" ht="40.5" customHeight="1" spans="1:23">
      <c r="A6" s="17"/>
      <c r="B6" s="17"/>
      <c r="C6" s="17"/>
      <c r="D6" s="17"/>
      <c r="E6" s="18"/>
      <c r="F6" s="18"/>
      <c r="G6" s="18"/>
      <c r="H6" s="18"/>
      <c r="I6" s="20"/>
      <c r="J6" s="161" t="s">
        <v>32</v>
      </c>
      <c r="K6" s="161" t="s">
        <v>244</v>
      </c>
      <c r="L6" s="161"/>
      <c r="M6" s="161"/>
      <c r="N6" s="18"/>
      <c r="O6" s="18"/>
      <c r="P6" s="18"/>
      <c r="Q6" s="18"/>
      <c r="R6" s="18"/>
      <c r="S6" s="18"/>
      <c r="T6" s="18"/>
      <c r="U6" s="19"/>
      <c r="V6" s="18"/>
      <c r="W6" s="18"/>
    </row>
    <row r="7" ht="15" customHeight="1" spans="1:23">
      <c r="A7" s="159">
        <v>1</v>
      </c>
      <c r="B7" s="159">
        <v>2</v>
      </c>
      <c r="C7" s="159">
        <v>3</v>
      </c>
      <c r="D7" s="159">
        <v>4</v>
      </c>
      <c r="E7" s="159">
        <v>5</v>
      </c>
      <c r="F7" s="159">
        <v>6</v>
      </c>
      <c r="G7" s="159">
        <v>7</v>
      </c>
      <c r="H7" s="159">
        <v>8</v>
      </c>
      <c r="I7" s="159">
        <v>9</v>
      </c>
      <c r="J7" s="159">
        <v>10</v>
      </c>
      <c r="K7" s="159">
        <v>11</v>
      </c>
      <c r="L7" s="159">
        <v>12</v>
      </c>
      <c r="M7" s="159">
        <v>13</v>
      </c>
      <c r="N7" s="159">
        <v>14</v>
      </c>
      <c r="O7" s="159">
        <v>15</v>
      </c>
      <c r="P7" s="159">
        <v>16</v>
      </c>
      <c r="Q7" s="159">
        <v>17</v>
      </c>
      <c r="R7" s="159">
        <v>18</v>
      </c>
      <c r="S7" s="159">
        <v>19</v>
      </c>
      <c r="T7" s="159">
        <v>20</v>
      </c>
      <c r="U7" s="159">
        <v>21</v>
      </c>
      <c r="V7" s="159">
        <v>22</v>
      </c>
      <c r="W7" s="159">
        <v>23</v>
      </c>
    </row>
    <row r="8" ht="32.9" customHeight="1" spans="1:23">
      <c r="A8" s="27"/>
      <c r="B8" s="160"/>
      <c r="C8" s="27" t="s">
        <v>245</v>
      </c>
      <c r="D8" s="27"/>
      <c r="E8" s="27"/>
      <c r="F8" s="27"/>
      <c r="G8" s="27"/>
      <c r="H8" s="27"/>
      <c r="I8" s="46">
        <v>8996000</v>
      </c>
      <c r="J8" s="46">
        <v>8996000</v>
      </c>
      <c r="K8" s="46">
        <v>8996000</v>
      </c>
      <c r="L8" s="46"/>
      <c r="M8" s="46"/>
      <c r="N8" s="46"/>
      <c r="O8" s="46"/>
      <c r="P8" s="46"/>
      <c r="Q8" s="46"/>
      <c r="R8" s="46"/>
      <c r="S8" s="46"/>
      <c r="T8" s="46"/>
      <c r="U8" s="46"/>
      <c r="V8" s="46"/>
      <c r="W8" s="46"/>
    </row>
    <row r="9" ht="32.9" customHeight="1" spans="1:23">
      <c r="A9" s="27" t="s">
        <v>246</v>
      </c>
      <c r="B9" s="160" t="s">
        <v>247</v>
      </c>
      <c r="C9" s="27" t="s">
        <v>245</v>
      </c>
      <c r="D9" s="27" t="s">
        <v>64</v>
      </c>
      <c r="E9" s="27" t="s">
        <v>82</v>
      </c>
      <c r="F9" s="27" t="s">
        <v>248</v>
      </c>
      <c r="G9" s="27" t="s">
        <v>249</v>
      </c>
      <c r="H9" s="27" t="s">
        <v>250</v>
      </c>
      <c r="I9" s="46">
        <v>8996000</v>
      </c>
      <c r="J9" s="46">
        <v>8996000</v>
      </c>
      <c r="K9" s="46">
        <v>8996000</v>
      </c>
      <c r="L9" s="46"/>
      <c r="M9" s="46"/>
      <c r="N9" s="46"/>
      <c r="O9" s="46"/>
      <c r="P9" s="46"/>
      <c r="Q9" s="46"/>
      <c r="R9" s="46"/>
      <c r="S9" s="46"/>
      <c r="T9" s="46"/>
      <c r="U9" s="46"/>
      <c r="V9" s="46"/>
      <c r="W9" s="46"/>
    </row>
    <row r="10" ht="32.9" customHeight="1" spans="1:23">
      <c r="A10" s="27"/>
      <c r="B10" s="27"/>
      <c r="C10" s="27" t="s">
        <v>251</v>
      </c>
      <c r="D10" s="27"/>
      <c r="E10" s="27"/>
      <c r="F10" s="27"/>
      <c r="G10" s="27"/>
      <c r="H10" s="27"/>
      <c r="I10" s="46">
        <v>3000000</v>
      </c>
      <c r="J10" s="46">
        <v>3000000</v>
      </c>
      <c r="K10" s="46">
        <v>3000000</v>
      </c>
      <c r="L10" s="46"/>
      <c r="M10" s="46"/>
      <c r="N10" s="46"/>
      <c r="O10" s="46"/>
      <c r="P10" s="46"/>
      <c r="Q10" s="46"/>
      <c r="R10" s="46"/>
      <c r="S10" s="46"/>
      <c r="T10" s="46"/>
      <c r="U10" s="46"/>
      <c r="V10" s="46"/>
      <c r="W10" s="46"/>
    </row>
    <row r="11" ht="32.9" customHeight="1" spans="1:23">
      <c r="A11" s="27" t="s">
        <v>252</v>
      </c>
      <c r="B11" s="160" t="s">
        <v>253</v>
      </c>
      <c r="C11" s="27" t="s">
        <v>251</v>
      </c>
      <c r="D11" s="27" t="s">
        <v>64</v>
      </c>
      <c r="E11" s="27" t="s">
        <v>82</v>
      </c>
      <c r="F11" s="27" t="s">
        <v>248</v>
      </c>
      <c r="G11" s="27" t="s">
        <v>254</v>
      </c>
      <c r="H11" s="27" t="s">
        <v>78</v>
      </c>
      <c r="I11" s="46">
        <v>3000000</v>
      </c>
      <c r="J11" s="46">
        <v>3000000</v>
      </c>
      <c r="K11" s="46">
        <v>3000000</v>
      </c>
      <c r="L11" s="46"/>
      <c r="M11" s="46"/>
      <c r="N11" s="46"/>
      <c r="O11" s="46"/>
      <c r="P11" s="46"/>
      <c r="Q11" s="46"/>
      <c r="R11" s="46"/>
      <c r="S11" s="46"/>
      <c r="T11" s="46"/>
      <c r="U11" s="46"/>
      <c r="V11" s="46"/>
      <c r="W11" s="46"/>
    </row>
    <row r="12" ht="32.9" customHeight="1" spans="1:23">
      <c r="A12" s="27"/>
      <c r="B12" s="27"/>
      <c r="C12" s="27" t="s">
        <v>255</v>
      </c>
      <c r="D12" s="27"/>
      <c r="E12" s="27"/>
      <c r="F12" s="27"/>
      <c r="G12" s="27"/>
      <c r="H12" s="27"/>
      <c r="I12" s="46">
        <v>850000</v>
      </c>
      <c r="J12" s="46">
        <v>850000</v>
      </c>
      <c r="K12" s="46">
        <v>850000</v>
      </c>
      <c r="L12" s="46"/>
      <c r="M12" s="46"/>
      <c r="N12" s="46"/>
      <c r="O12" s="46"/>
      <c r="P12" s="46"/>
      <c r="Q12" s="46"/>
      <c r="R12" s="46"/>
      <c r="S12" s="46"/>
      <c r="T12" s="46"/>
      <c r="U12" s="46"/>
      <c r="V12" s="46"/>
      <c r="W12" s="46"/>
    </row>
    <row r="13" ht="32.9" customHeight="1" spans="1:23">
      <c r="A13" s="27" t="s">
        <v>246</v>
      </c>
      <c r="B13" s="160" t="s">
        <v>256</v>
      </c>
      <c r="C13" s="27" t="s">
        <v>255</v>
      </c>
      <c r="D13" s="27" t="s">
        <v>64</v>
      </c>
      <c r="E13" s="27" t="s">
        <v>82</v>
      </c>
      <c r="F13" s="27" t="s">
        <v>248</v>
      </c>
      <c r="G13" s="27" t="s">
        <v>199</v>
      </c>
      <c r="H13" s="27" t="s">
        <v>200</v>
      </c>
      <c r="I13" s="46">
        <v>50000</v>
      </c>
      <c r="J13" s="46">
        <v>50000</v>
      </c>
      <c r="K13" s="46">
        <v>50000</v>
      </c>
      <c r="L13" s="46"/>
      <c r="M13" s="46"/>
      <c r="N13" s="46"/>
      <c r="O13" s="46"/>
      <c r="P13" s="46"/>
      <c r="Q13" s="46"/>
      <c r="R13" s="46"/>
      <c r="S13" s="46"/>
      <c r="T13" s="46"/>
      <c r="U13" s="46"/>
      <c r="V13" s="46"/>
      <c r="W13" s="46"/>
    </row>
    <row r="14" ht="32.9" customHeight="1" spans="1:23">
      <c r="A14" s="27" t="s">
        <v>246</v>
      </c>
      <c r="B14" s="160" t="s">
        <v>256</v>
      </c>
      <c r="C14" s="27" t="s">
        <v>255</v>
      </c>
      <c r="D14" s="27" t="s">
        <v>64</v>
      </c>
      <c r="E14" s="27" t="s">
        <v>82</v>
      </c>
      <c r="F14" s="27" t="s">
        <v>248</v>
      </c>
      <c r="G14" s="27" t="s">
        <v>232</v>
      </c>
      <c r="H14" s="27" t="s">
        <v>231</v>
      </c>
      <c r="I14" s="46">
        <v>200000</v>
      </c>
      <c r="J14" s="46">
        <v>200000</v>
      </c>
      <c r="K14" s="46">
        <v>200000</v>
      </c>
      <c r="L14" s="46"/>
      <c r="M14" s="46"/>
      <c r="N14" s="46"/>
      <c r="O14" s="46"/>
      <c r="P14" s="46"/>
      <c r="Q14" s="46"/>
      <c r="R14" s="46"/>
      <c r="S14" s="46"/>
      <c r="T14" s="46"/>
      <c r="U14" s="46"/>
      <c r="V14" s="46"/>
      <c r="W14" s="46"/>
    </row>
    <row r="15" ht="32.9" customHeight="1" spans="1:23">
      <c r="A15" s="27" t="s">
        <v>246</v>
      </c>
      <c r="B15" s="160" t="s">
        <v>256</v>
      </c>
      <c r="C15" s="27" t="s">
        <v>255</v>
      </c>
      <c r="D15" s="27" t="s">
        <v>64</v>
      </c>
      <c r="E15" s="27" t="s">
        <v>82</v>
      </c>
      <c r="F15" s="27" t="s">
        <v>248</v>
      </c>
      <c r="G15" s="27" t="s">
        <v>257</v>
      </c>
      <c r="H15" s="27" t="s">
        <v>258</v>
      </c>
      <c r="I15" s="46">
        <v>50000</v>
      </c>
      <c r="J15" s="46">
        <v>50000</v>
      </c>
      <c r="K15" s="46">
        <v>50000</v>
      </c>
      <c r="L15" s="46"/>
      <c r="M15" s="46"/>
      <c r="N15" s="46"/>
      <c r="O15" s="46"/>
      <c r="P15" s="46"/>
      <c r="Q15" s="46"/>
      <c r="R15" s="46"/>
      <c r="S15" s="46"/>
      <c r="T15" s="46"/>
      <c r="U15" s="46"/>
      <c r="V15" s="46"/>
      <c r="W15" s="46"/>
    </row>
    <row r="16" ht="32.9" customHeight="1" spans="1:23">
      <c r="A16" s="27" t="s">
        <v>246</v>
      </c>
      <c r="B16" s="160" t="s">
        <v>256</v>
      </c>
      <c r="C16" s="27" t="s">
        <v>255</v>
      </c>
      <c r="D16" s="27" t="s">
        <v>64</v>
      </c>
      <c r="E16" s="27" t="s">
        <v>82</v>
      </c>
      <c r="F16" s="27" t="s">
        <v>248</v>
      </c>
      <c r="G16" s="27" t="s">
        <v>249</v>
      </c>
      <c r="H16" s="27" t="s">
        <v>250</v>
      </c>
      <c r="I16" s="46">
        <v>100000</v>
      </c>
      <c r="J16" s="46">
        <v>100000</v>
      </c>
      <c r="K16" s="46">
        <v>100000</v>
      </c>
      <c r="L16" s="46"/>
      <c r="M16" s="46"/>
      <c r="N16" s="46"/>
      <c r="O16" s="46"/>
      <c r="P16" s="46"/>
      <c r="Q16" s="46"/>
      <c r="R16" s="46"/>
      <c r="S16" s="46"/>
      <c r="T16" s="46"/>
      <c r="U16" s="46"/>
      <c r="V16" s="46"/>
      <c r="W16" s="46"/>
    </row>
    <row r="17" ht="32.9" customHeight="1" spans="1:23">
      <c r="A17" s="27" t="s">
        <v>246</v>
      </c>
      <c r="B17" s="160" t="s">
        <v>256</v>
      </c>
      <c r="C17" s="27" t="s">
        <v>255</v>
      </c>
      <c r="D17" s="27" t="s">
        <v>64</v>
      </c>
      <c r="E17" s="27" t="s">
        <v>82</v>
      </c>
      <c r="F17" s="27" t="s">
        <v>248</v>
      </c>
      <c r="G17" s="27" t="s">
        <v>207</v>
      </c>
      <c r="H17" s="27" t="s">
        <v>208</v>
      </c>
      <c r="I17" s="46">
        <v>450000</v>
      </c>
      <c r="J17" s="46">
        <v>450000</v>
      </c>
      <c r="K17" s="46">
        <v>450000</v>
      </c>
      <c r="L17" s="46"/>
      <c r="M17" s="46"/>
      <c r="N17" s="46"/>
      <c r="O17" s="46"/>
      <c r="P17" s="46"/>
      <c r="Q17" s="46"/>
      <c r="R17" s="46"/>
      <c r="S17" s="46"/>
      <c r="T17" s="46"/>
      <c r="U17" s="46"/>
      <c r="V17" s="46"/>
      <c r="W17" s="46"/>
    </row>
    <row r="18" ht="32.9" customHeight="1" spans="1:23">
      <c r="A18" s="27"/>
      <c r="B18" s="27"/>
      <c r="C18" s="27" t="s">
        <v>259</v>
      </c>
      <c r="D18" s="27"/>
      <c r="E18" s="27"/>
      <c r="F18" s="27"/>
      <c r="G18" s="27"/>
      <c r="H18" s="27"/>
      <c r="I18" s="46">
        <v>14000</v>
      </c>
      <c r="J18" s="46">
        <v>14000</v>
      </c>
      <c r="K18" s="46">
        <v>14000</v>
      </c>
      <c r="L18" s="46"/>
      <c r="M18" s="46"/>
      <c r="N18" s="46"/>
      <c r="O18" s="46"/>
      <c r="P18" s="46"/>
      <c r="Q18" s="46"/>
      <c r="R18" s="46"/>
      <c r="S18" s="46"/>
      <c r="T18" s="46"/>
      <c r="U18" s="46"/>
      <c r="V18" s="46"/>
      <c r="W18" s="46"/>
    </row>
    <row r="19" ht="32.9" customHeight="1" spans="1:23">
      <c r="A19" s="27" t="s">
        <v>252</v>
      </c>
      <c r="B19" s="160" t="s">
        <v>260</v>
      </c>
      <c r="C19" s="27" t="s">
        <v>259</v>
      </c>
      <c r="D19" s="27" t="s">
        <v>64</v>
      </c>
      <c r="E19" s="27" t="s">
        <v>90</v>
      </c>
      <c r="F19" s="27" t="s">
        <v>261</v>
      </c>
      <c r="G19" s="27" t="s">
        <v>180</v>
      </c>
      <c r="H19" s="27" t="s">
        <v>181</v>
      </c>
      <c r="I19" s="46">
        <v>14000</v>
      </c>
      <c r="J19" s="46">
        <v>14000</v>
      </c>
      <c r="K19" s="46">
        <v>14000</v>
      </c>
      <c r="L19" s="46"/>
      <c r="M19" s="46"/>
      <c r="N19" s="46"/>
      <c r="O19" s="46"/>
      <c r="P19" s="46"/>
      <c r="Q19" s="46"/>
      <c r="R19" s="46"/>
      <c r="S19" s="46"/>
      <c r="T19" s="46"/>
      <c r="U19" s="46"/>
      <c r="V19" s="46"/>
      <c r="W19" s="46"/>
    </row>
    <row r="20" ht="32.9" customHeight="1" spans="1:23">
      <c r="A20" s="27"/>
      <c r="B20" s="27"/>
      <c r="C20" s="27" t="s">
        <v>262</v>
      </c>
      <c r="D20" s="27"/>
      <c r="E20" s="27"/>
      <c r="F20" s="27"/>
      <c r="G20" s="27"/>
      <c r="H20" s="27"/>
      <c r="I20" s="46">
        <v>450000</v>
      </c>
      <c r="J20" s="46">
        <v>450000</v>
      </c>
      <c r="K20" s="46">
        <v>450000</v>
      </c>
      <c r="L20" s="46"/>
      <c r="M20" s="46"/>
      <c r="N20" s="46"/>
      <c r="O20" s="46"/>
      <c r="P20" s="46"/>
      <c r="Q20" s="46"/>
      <c r="R20" s="46"/>
      <c r="S20" s="46"/>
      <c r="T20" s="46"/>
      <c r="U20" s="46"/>
      <c r="V20" s="46"/>
      <c r="W20" s="46"/>
    </row>
    <row r="21" ht="32.9" customHeight="1" spans="1:23">
      <c r="A21" s="27" t="s">
        <v>263</v>
      </c>
      <c r="B21" s="160" t="s">
        <v>264</v>
      </c>
      <c r="C21" s="27" t="s">
        <v>262</v>
      </c>
      <c r="D21" s="27" t="s">
        <v>64</v>
      </c>
      <c r="E21" s="27" t="s">
        <v>82</v>
      </c>
      <c r="F21" s="27" t="s">
        <v>248</v>
      </c>
      <c r="G21" s="27" t="s">
        <v>254</v>
      </c>
      <c r="H21" s="27" t="s">
        <v>78</v>
      </c>
      <c r="I21" s="46">
        <v>450000</v>
      </c>
      <c r="J21" s="46">
        <v>450000</v>
      </c>
      <c r="K21" s="46">
        <v>450000</v>
      </c>
      <c r="L21" s="46"/>
      <c r="M21" s="46"/>
      <c r="N21" s="46"/>
      <c r="O21" s="46"/>
      <c r="P21" s="46"/>
      <c r="Q21" s="46"/>
      <c r="R21" s="46"/>
      <c r="S21" s="46"/>
      <c r="T21" s="46"/>
      <c r="U21" s="46"/>
      <c r="V21" s="46"/>
      <c r="W21" s="46"/>
    </row>
    <row r="22" ht="32.9" customHeight="1" spans="1:23">
      <c r="A22" s="27"/>
      <c r="B22" s="27"/>
      <c r="C22" s="27" t="s">
        <v>265</v>
      </c>
      <c r="D22" s="27"/>
      <c r="E22" s="27"/>
      <c r="F22" s="27"/>
      <c r="G22" s="27"/>
      <c r="H22" s="27"/>
      <c r="I22" s="46">
        <v>100000</v>
      </c>
      <c r="J22" s="46">
        <v>100000</v>
      </c>
      <c r="K22" s="46">
        <v>100000</v>
      </c>
      <c r="L22" s="46"/>
      <c r="M22" s="46"/>
      <c r="N22" s="46"/>
      <c r="O22" s="46"/>
      <c r="P22" s="46"/>
      <c r="Q22" s="46"/>
      <c r="R22" s="46"/>
      <c r="S22" s="46"/>
      <c r="T22" s="46"/>
      <c r="U22" s="46"/>
      <c r="V22" s="46"/>
      <c r="W22" s="46"/>
    </row>
    <row r="23" ht="32.9" customHeight="1" spans="1:23">
      <c r="A23" s="27" t="s">
        <v>263</v>
      </c>
      <c r="B23" s="160" t="s">
        <v>266</v>
      </c>
      <c r="C23" s="27" t="s">
        <v>265</v>
      </c>
      <c r="D23" s="27" t="s">
        <v>64</v>
      </c>
      <c r="E23" s="27" t="s">
        <v>82</v>
      </c>
      <c r="F23" s="27" t="s">
        <v>248</v>
      </c>
      <c r="G23" s="27" t="s">
        <v>211</v>
      </c>
      <c r="H23" s="27" t="s">
        <v>212</v>
      </c>
      <c r="I23" s="46">
        <v>100000</v>
      </c>
      <c r="J23" s="46">
        <v>100000</v>
      </c>
      <c r="K23" s="46">
        <v>100000</v>
      </c>
      <c r="L23" s="46"/>
      <c r="M23" s="46"/>
      <c r="N23" s="46"/>
      <c r="O23" s="46"/>
      <c r="P23" s="46"/>
      <c r="Q23" s="46"/>
      <c r="R23" s="46"/>
      <c r="S23" s="46"/>
      <c r="T23" s="46"/>
      <c r="U23" s="46"/>
      <c r="V23" s="46"/>
      <c r="W23" s="46"/>
    </row>
    <row r="24" ht="32.9" customHeight="1" spans="1:23">
      <c r="A24" s="27"/>
      <c r="B24" s="27"/>
      <c r="C24" s="27" t="s">
        <v>267</v>
      </c>
      <c r="D24" s="27"/>
      <c r="E24" s="27"/>
      <c r="F24" s="27"/>
      <c r="G24" s="27"/>
      <c r="H24" s="27"/>
      <c r="I24" s="46">
        <v>200000</v>
      </c>
      <c r="J24" s="46">
        <v>200000</v>
      </c>
      <c r="K24" s="46">
        <v>200000</v>
      </c>
      <c r="L24" s="46"/>
      <c r="M24" s="46"/>
      <c r="N24" s="46"/>
      <c r="O24" s="46"/>
      <c r="P24" s="46"/>
      <c r="Q24" s="46"/>
      <c r="R24" s="46"/>
      <c r="S24" s="46"/>
      <c r="T24" s="46"/>
      <c r="U24" s="46"/>
      <c r="V24" s="46"/>
      <c r="W24" s="46"/>
    </row>
    <row r="25" ht="32.9" customHeight="1" spans="1:23">
      <c r="A25" s="27" t="s">
        <v>263</v>
      </c>
      <c r="B25" s="160" t="s">
        <v>268</v>
      </c>
      <c r="C25" s="27" t="s">
        <v>267</v>
      </c>
      <c r="D25" s="27" t="s">
        <v>64</v>
      </c>
      <c r="E25" s="27" t="s">
        <v>82</v>
      </c>
      <c r="F25" s="27" t="s">
        <v>248</v>
      </c>
      <c r="G25" s="27" t="s">
        <v>207</v>
      </c>
      <c r="H25" s="27" t="s">
        <v>208</v>
      </c>
      <c r="I25" s="46">
        <v>200000</v>
      </c>
      <c r="J25" s="46">
        <v>200000</v>
      </c>
      <c r="K25" s="46">
        <v>200000</v>
      </c>
      <c r="L25" s="46"/>
      <c r="M25" s="46"/>
      <c r="N25" s="46"/>
      <c r="O25" s="46"/>
      <c r="P25" s="46"/>
      <c r="Q25" s="46"/>
      <c r="R25" s="46"/>
      <c r="S25" s="46"/>
      <c r="T25" s="46"/>
      <c r="U25" s="46"/>
      <c r="V25" s="46"/>
      <c r="W25" s="46"/>
    </row>
    <row r="26" ht="32.9" customHeight="1" spans="1:23">
      <c r="A26" s="27"/>
      <c r="B26" s="27"/>
      <c r="C26" s="27" t="s">
        <v>269</v>
      </c>
      <c r="D26" s="27"/>
      <c r="E26" s="27"/>
      <c r="F26" s="27"/>
      <c r="G26" s="27"/>
      <c r="H26" s="27"/>
      <c r="I26" s="46">
        <v>3595000</v>
      </c>
      <c r="J26" s="46">
        <v>3595000</v>
      </c>
      <c r="K26" s="46">
        <v>3595000</v>
      </c>
      <c r="L26" s="46"/>
      <c r="M26" s="46"/>
      <c r="N26" s="46"/>
      <c r="O26" s="46"/>
      <c r="P26" s="46"/>
      <c r="Q26" s="46"/>
      <c r="R26" s="46"/>
      <c r="S26" s="46"/>
      <c r="T26" s="46"/>
      <c r="U26" s="46"/>
      <c r="V26" s="46"/>
      <c r="W26" s="46"/>
    </row>
    <row r="27" ht="32.9" customHeight="1" spans="1:23">
      <c r="A27" s="27" t="s">
        <v>263</v>
      </c>
      <c r="B27" s="160" t="s">
        <v>270</v>
      </c>
      <c r="C27" s="27" t="s">
        <v>269</v>
      </c>
      <c r="D27" s="27" t="s">
        <v>64</v>
      </c>
      <c r="E27" s="27" t="s">
        <v>82</v>
      </c>
      <c r="F27" s="27" t="s">
        <v>248</v>
      </c>
      <c r="G27" s="27" t="s">
        <v>254</v>
      </c>
      <c r="H27" s="27" t="s">
        <v>78</v>
      </c>
      <c r="I27" s="46">
        <v>3595000</v>
      </c>
      <c r="J27" s="46">
        <v>3595000</v>
      </c>
      <c r="K27" s="46">
        <v>3595000</v>
      </c>
      <c r="L27" s="46"/>
      <c r="M27" s="46"/>
      <c r="N27" s="46"/>
      <c r="O27" s="46"/>
      <c r="P27" s="46"/>
      <c r="Q27" s="46"/>
      <c r="R27" s="46"/>
      <c r="S27" s="46"/>
      <c r="T27" s="46"/>
      <c r="U27" s="46"/>
      <c r="V27" s="46"/>
      <c r="W27" s="46"/>
    </row>
    <row r="28" ht="32.9" customHeight="1" spans="1:23">
      <c r="A28" s="27"/>
      <c r="B28" s="27"/>
      <c r="C28" s="27" t="s">
        <v>271</v>
      </c>
      <c r="D28" s="27"/>
      <c r="E28" s="27"/>
      <c r="F28" s="27"/>
      <c r="G28" s="27"/>
      <c r="H28" s="27"/>
      <c r="I28" s="46">
        <v>200000</v>
      </c>
      <c r="J28" s="46">
        <v>200000</v>
      </c>
      <c r="K28" s="46">
        <v>200000</v>
      </c>
      <c r="L28" s="46"/>
      <c r="M28" s="46"/>
      <c r="N28" s="46"/>
      <c r="O28" s="46"/>
      <c r="P28" s="46"/>
      <c r="Q28" s="46"/>
      <c r="R28" s="46"/>
      <c r="S28" s="46"/>
      <c r="T28" s="46"/>
      <c r="U28" s="46"/>
      <c r="V28" s="46"/>
      <c r="W28" s="46"/>
    </row>
    <row r="29" ht="32.9" customHeight="1" spans="1:23">
      <c r="A29" s="27" t="s">
        <v>263</v>
      </c>
      <c r="B29" s="160" t="s">
        <v>272</v>
      </c>
      <c r="C29" s="27" t="s">
        <v>271</v>
      </c>
      <c r="D29" s="27" t="s">
        <v>64</v>
      </c>
      <c r="E29" s="27" t="s">
        <v>82</v>
      </c>
      <c r="F29" s="27" t="s">
        <v>248</v>
      </c>
      <c r="G29" s="27" t="s">
        <v>249</v>
      </c>
      <c r="H29" s="27" t="s">
        <v>250</v>
      </c>
      <c r="I29" s="46">
        <v>100000</v>
      </c>
      <c r="J29" s="46">
        <v>100000</v>
      </c>
      <c r="K29" s="46">
        <v>100000</v>
      </c>
      <c r="L29" s="46"/>
      <c r="M29" s="46"/>
      <c r="N29" s="46"/>
      <c r="O29" s="46"/>
      <c r="P29" s="46"/>
      <c r="Q29" s="46"/>
      <c r="R29" s="46"/>
      <c r="S29" s="46"/>
      <c r="T29" s="46"/>
      <c r="U29" s="46"/>
      <c r="V29" s="46"/>
      <c r="W29" s="46"/>
    </row>
    <row r="30" ht="32.9" customHeight="1" spans="1:23">
      <c r="A30" s="27" t="s">
        <v>263</v>
      </c>
      <c r="B30" s="160" t="s">
        <v>272</v>
      </c>
      <c r="C30" s="27" t="s">
        <v>271</v>
      </c>
      <c r="D30" s="27" t="s">
        <v>64</v>
      </c>
      <c r="E30" s="27" t="s">
        <v>82</v>
      </c>
      <c r="F30" s="27" t="s">
        <v>248</v>
      </c>
      <c r="G30" s="27" t="s">
        <v>207</v>
      </c>
      <c r="H30" s="27" t="s">
        <v>208</v>
      </c>
      <c r="I30" s="46">
        <v>100000</v>
      </c>
      <c r="J30" s="46">
        <v>100000</v>
      </c>
      <c r="K30" s="46">
        <v>100000</v>
      </c>
      <c r="L30" s="46"/>
      <c r="M30" s="46"/>
      <c r="N30" s="46"/>
      <c r="O30" s="46"/>
      <c r="P30" s="46"/>
      <c r="Q30" s="46"/>
      <c r="R30" s="46"/>
      <c r="S30" s="46"/>
      <c r="T30" s="46"/>
      <c r="U30" s="46"/>
      <c r="V30" s="46"/>
      <c r="W30" s="46"/>
    </row>
    <row r="31" ht="32.9" customHeight="1" spans="1:23">
      <c r="A31" s="27"/>
      <c r="B31" s="27"/>
      <c r="C31" s="27" t="s">
        <v>273</v>
      </c>
      <c r="D31" s="27"/>
      <c r="E31" s="27"/>
      <c r="F31" s="27"/>
      <c r="G31" s="27"/>
      <c r="H31" s="27"/>
      <c r="I31" s="46">
        <v>400000</v>
      </c>
      <c r="J31" s="46">
        <v>400000</v>
      </c>
      <c r="K31" s="46">
        <v>400000</v>
      </c>
      <c r="L31" s="46"/>
      <c r="M31" s="46"/>
      <c r="N31" s="46"/>
      <c r="O31" s="46"/>
      <c r="P31" s="46"/>
      <c r="Q31" s="46"/>
      <c r="R31" s="46"/>
      <c r="S31" s="46"/>
      <c r="T31" s="46"/>
      <c r="U31" s="46"/>
      <c r="V31" s="46"/>
      <c r="W31" s="46"/>
    </row>
    <row r="32" ht="32.9" customHeight="1" spans="1:23">
      <c r="A32" s="27" t="s">
        <v>263</v>
      </c>
      <c r="B32" s="160" t="s">
        <v>274</v>
      </c>
      <c r="C32" s="27" t="s">
        <v>273</v>
      </c>
      <c r="D32" s="27" t="s">
        <v>64</v>
      </c>
      <c r="E32" s="27" t="s">
        <v>82</v>
      </c>
      <c r="F32" s="27" t="s">
        <v>248</v>
      </c>
      <c r="G32" s="27" t="s">
        <v>254</v>
      </c>
      <c r="H32" s="27" t="s">
        <v>78</v>
      </c>
      <c r="I32" s="46">
        <v>400000</v>
      </c>
      <c r="J32" s="46">
        <v>400000</v>
      </c>
      <c r="K32" s="46">
        <v>400000</v>
      </c>
      <c r="L32" s="46"/>
      <c r="M32" s="46"/>
      <c r="N32" s="46"/>
      <c r="O32" s="46"/>
      <c r="P32" s="46"/>
      <c r="Q32" s="46"/>
      <c r="R32" s="46"/>
      <c r="S32" s="46"/>
      <c r="T32" s="46"/>
      <c r="U32" s="46"/>
      <c r="V32" s="46"/>
      <c r="W32" s="46"/>
    </row>
    <row r="33" ht="32.9" customHeight="1" spans="1:23">
      <c r="A33" s="27"/>
      <c r="B33" s="27"/>
      <c r="C33" s="27" t="s">
        <v>275</v>
      </c>
      <c r="D33" s="27"/>
      <c r="E33" s="27"/>
      <c r="F33" s="27"/>
      <c r="G33" s="27"/>
      <c r="H33" s="27"/>
      <c r="I33" s="46">
        <v>2000600</v>
      </c>
      <c r="J33" s="46">
        <v>2000600</v>
      </c>
      <c r="K33" s="46">
        <v>2000600</v>
      </c>
      <c r="L33" s="46"/>
      <c r="M33" s="46"/>
      <c r="N33" s="46"/>
      <c r="O33" s="46"/>
      <c r="P33" s="46"/>
      <c r="Q33" s="46"/>
      <c r="R33" s="46"/>
      <c r="S33" s="46"/>
      <c r="T33" s="46"/>
      <c r="U33" s="46"/>
      <c r="V33" s="46"/>
      <c r="W33" s="46"/>
    </row>
    <row r="34" ht="32.9" customHeight="1" spans="1:23">
      <c r="A34" s="27" t="s">
        <v>263</v>
      </c>
      <c r="B34" s="160" t="s">
        <v>276</v>
      </c>
      <c r="C34" s="27" t="s">
        <v>275</v>
      </c>
      <c r="D34" s="27" t="s">
        <v>64</v>
      </c>
      <c r="E34" s="27" t="s">
        <v>82</v>
      </c>
      <c r="F34" s="27" t="s">
        <v>248</v>
      </c>
      <c r="G34" s="27" t="s">
        <v>224</v>
      </c>
      <c r="H34" s="27" t="s">
        <v>225</v>
      </c>
      <c r="I34" s="46">
        <v>1305600</v>
      </c>
      <c r="J34" s="46">
        <v>1305600</v>
      </c>
      <c r="K34" s="46">
        <v>1305600</v>
      </c>
      <c r="L34" s="46"/>
      <c r="M34" s="46"/>
      <c r="N34" s="46"/>
      <c r="O34" s="46"/>
      <c r="P34" s="46"/>
      <c r="Q34" s="46"/>
      <c r="R34" s="46"/>
      <c r="S34" s="46"/>
      <c r="T34" s="46"/>
      <c r="U34" s="46"/>
      <c r="V34" s="46"/>
      <c r="W34" s="46"/>
    </row>
    <row r="35" ht="32.9" customHeight="1" spans="1:23">
      <c r="A35" s="27" t="s">
        <v>263</v>
      </c>
      <c r="B35" s="160" t="s">
        <v>276</v>
      </c>
      <c r="C35" s="27" t="s">
        <v>275</v>
      </c>
      <c r="D35" s="27" t="s">
        <v>64</v>
      </c>
      <c r="E35" s="27" t="s">
        <v>82</v>
      </c>
      <c r="F35" s="27" t="s">
        <v>248</v>
      </c>
      <c r="G35" s="27" t="s">
        <v>211</v>
      </c>
      <c r="H35" s="27" t="s">
        <v>212</v>
      </c>
      <c r="I35" s="46">
        <v>411000</v>
      </c>
      <c r="J35" s="46">
        <v>411000</v>
      </c>
      <c r="K35" s="46">
        <v>411000</v>
      </c>
      <c r="L35" s="46"/>
      <c r="M35" s="46"/>
      <c r="N35" s="46"/>
      <c r="O35" s="46"/>
      <c r="P35" s="46"/>
      <c r="Q35" s="46"/>
      <c r="R35" s="46"/>
      <c r="S35" s="46"/>
      <c r="T35" s="46"/>
      <c r="U35" s="46"/>
      <c r="V35" s="46"/>
      <c r="W35" s="46"/>
    </row>
    <row r="36" ht="32.9" customHeight="1" spans="1:23">
      <c r="A36" s="27" t="s">
        <v>263</v>
      </c>
      <c r="B36" s="160" t="s">
        <v>276</v>
      </c>
      <c r="C36" s="27" t="s">
        <v>275</v>
      </c>
      <c r="D36" s="27" t="s">
        <v>64</v>
      </c>
      <c r="E36" s="27" t="s">
        <v>82</v>
      </c>
      <c r="F36" s="27" t="s">
        <v>248</v>
      </c>
      <c r="G36" s="27" t="s">
        <v>249</v>
      </c>
      <c r="H36" s="27" t="s">
        <v>250</v>
      </c>
      <c r="I36" s="46">
        <v>84000</v>
      </c>
      <c r="J36" s="46">
        <v>84000</v>
      </c>
      <c r="K36" s="46">
        <v>84000</v>
      </c>
      <c r="L36" s="46"/>
      <c r="M36" s="46"/>
      <c r="N36" s="46"/>
      <c r="O36" s="46"/>
      <c r="P36" s="46"/>
      <c r="Q36" s="46"/>
      <c r="R36" s="46"/>
      <c r="S36" s="46"/>
      <c r="T36" s="46"/>
      <c r="U36" s="46"/>
      <c r="V36" s="46"/>
      <c r="W36" s="46"/>
    </row>
    <row r="37" ht="32.9" customHeight="1" spans="1:23">
      <c r="A37" s="27" t="s">
        <v>263</v>
      </c>
      <c r="B37" s="160" t="s">
        <v>276</v>
      </c>
      <c r="C37" s="27" t="s">
        <v>275</v>
      </c>
      <c r="D37" s="27" t="s">
        <v>64</v>
      </c>
      <c r="E37" s="27" t="s">
        <v>82</v>
      </c>
      <c r="F37" s="27" t="s">
        <v>248</v>
      </c>
      <c r="G37" s="27" t="s">
        <v>207</v>
      </c>
      <c r="H37" s="27" t="s">
        <v>208</v>
      </c>
      <c r="I37" s="46">
        <v>200000</v>
      </c>
      <c r="J37" s="46">
        <v>200000</v>
      </c>
      <c r="K37" s="46">
        <v>200000</v>
      </c>
      <c r="L37" s="46"/>
      <c r="M37" s="46"/>
      <c r="N37" s="46"/>
      <c r="O37" s="46"/>
      <c r="P37" s="46"/>
      <c r="Q37" s="46"/>
      <c r="R37" s="46"/>
      <c r="S37" s="46"/>
      <c r="T37" s="46"/>
      <c r="U37" s="46"/>
      <c r="V37" s="46"/>
      <c r="W37" s="46"/>
    </row>
    <row r="38" ht="32.9" customHeight="1" spans="1:23">
      <c r="A38" s="27"/>
      <c r="B38" s="27"/>
      <c r="C38" s="27" t="s">
        <v>277</v>
      </c>
      <c r="D38" s="27"/>
      <c r="E38" s="27"/>
      <c r="F38" s="27"/>
      <c r="G38" s="27"/>
      <c r="H38" s="27"/>
      <c r="I38" s="46">
        <v>360000</v>
      </c>
      <c r="J38" s="46">
        <v>360000</v>
      </c>
      <c r="K38" s="46">
        <v>360000</v>
      </c>
      <c r="L38" s="46"/>
      <c r="M38" s="46"/>
      <c r="N38" s="46"/>
      <c r="O38" s="46"/>
      <c r="P38" s="46"/>
      <c r="Q38" s="46"/>
      <c r="R38" s="46"/>
      <c r="S38" s="46"/>
      <c r="T38" s="46"/>
      <c r="U38" s="46"/>
      <c r="V38" s="46"/>
      <c r="W38" s="46"/>
    </row>
    <row r="39" ht="32.9" customHeight="1" spans="1:23">
      <c r="A39" s="27" t="s">
        <v>263</v>
      </c>
      <c r="B39" s="160" t="s">
        <v>278</v>
      </c>
      <c r="C39" s="27" t="s">
        <v>277</v>
      </c>
      <c r="D39" s="27" t="s">
        <v>64</v>
      </c>
      <c r="E39" s="27" t="s">
        <v>82</v>
      </c>
      <c r="F39" s="27" t="s">
        <v>248</v>
      </c>
      <c r="G39" s="27" t="s">
        <v>207</v>
      </c>
      <c r="H39" s="27" t="s">
        <v>208</v>
      </c>
      <c r="I39" s="46">
        <v>360000</v>
      </c>
      <c r="J39" s="46">
        <v>360000</v>
      </c>
      <c r="K39" s="46">
        <v>360000</v>
      </c>
      <c r="L39" s="46"/>
      <c r="M39" s="46"/>
      <c r="N39" s="46"/>
      <c r="O39" s="46"/>
      <c r="P39" s="46"/>
      <c r="Q39" s="46"/>
      <c r="R39" s="46"/>
      <c r="S39" s="46"/>
      <c r="T39" s="46"/>
      <c r="U39" s="46"/>
      <c r="V39" s="46"/>
      <c r="W39" s="46"/>
    </row>
    <row r="40" ht="32.9" customHeight="1" spans="1:23">
      <c r="A40" s="27"/>
      <c r="B40" s="27"/>
      <c r="C40" s="27" t="s">
        <v>279</v>
      </c>
      <c r="D40" s="27"/>
      <c r="E40" s="27"/>
      <c r="F40" s="27"/>
      <c r="G40" s="27"/>
      <c r="H40" s="27"/>
      <c r="I40" s="46">
        <v>8410000</v>
      </c>
      <c r="J40" s="46">
        <v>8410000</v>
      </c>
      <c r="K40" s="46">
        <v>8410000</v>
      </c>
      <c r="L40" s="46"/>
      <c r="M40" s="46"/>
      <c r="N40" s="46"/>
      <c r="O40" s="46"/>
      <c r="P40" s="46"/>
      <c r="Q40" s="46"/>
      <c r="R40" s="46"/>
      <c r="S40" s="46"/>
      <c r="T40" s="46"/>
      <c r="U40" s="46"/>
      <c r="V40" s="46"/>
      <c r="W40" s="46"/>
    </row>
    <row r="41" ht="32.9" customHeight="1" spans="1:23">
      <c r="A41" s="27" t="s">
        <v>263</v>
      </c>
      <c r="B41" s="160" t="s">
        <v>280</v>
      </c>
      <c r="C41" s="27" t="s">
        <v>279</v>
      </c>
      <c r="D41" s="27" t="s">
        <v>64</v>
      </c>
      <c r="E41" s="27" t="s">
        <v>82</v>
      </c>
      <c r="F41" s="27" t="s">
        <v>248</v>
      </c>
      <c r="G41" s="27" t="s">
        <v>199</v>
      </c>
      <c r="H41" s="27" t="s">
        <v>200</v>
      </c>
      <c r="I41" s="46">
        <v>1000000</v>
      </c>
      <c r="J41" s="46">
        <v>1000000</v>
      </c>
      <c r="K41" s="46">
        <v>1000000</v>
      </c>
      <c r="L41" s="46"/>
      <c r="M41" s="46"/>
      <c r="N41" s="46"/>
      <c r="O41" s="46"/>
      <c r="P41" s="46"/>
      <c r="Q41" s="46"/>
      <c r="R41" s="46"/>
      <c r="S41" s="46"/>
      <c r="T41" s="46"/>
      <c r="U41" s="46"/>
      <c r="V41" s="46"/>
      <c r="W41" s="46"/>
    </row>
    <row r="42" ht="32.9" customHeight="1" spans="1:23">
      <c r="A42" s="27" t="s">
        <v>263</v>
      </c>
      <c r="B42" s="160" t="s">
        <v>280</v>
      </c>
      <c r="C42" s="27" t="s">
        <v>279</v>
      </c>
      <c r="D42" s="27" t="s">
        <v>64</v>
      </c>
      <c r="E42" s="27" t="s">
        <v>82</v>
      </c>
      <c r="F42" s="27" t="s">
        <v>248</v>
      </c>
      <c r="G42" s="27" t="s">
        <v>249</v>
      </c>
      <c r="H42" s="27" t="s">
        <v>250</v>
      </c>
      <c r="I42" s="46">
        <v>100000</v>
      </c>
      <c r="J42" s="46">
        <v>100000</v>
      </c>
      <c r="K42" s="46">
        <v>100000</v>
      </c>
      <c r="L42" s="46"/>
      <c r="M42" s="46"/>
      <c r="N42" s="46"/>
      <c r="O42" s="46"/>
      <c r="P42" s="46"/>
      <c r="Q42" s="46"/>
      <c r="R42" s="46"/>
      <c r="S42" s="46"/>
      <c r="T42" s="46"/>
      <c r="U42" s="46"/>
      <c r="V42" s="46"/>
      <c r="W42" s="46"/>
    </row>
    <row r="43" ht="32.9" customHeight="1" spans="1:23">
      <c r="A43" s="27" t="s">
        <v>263</v>
      </c>
      <c r="B43" s="160" t="s">
        <v>280</v>
      </c>
      <c r="C43" s="27" t="s">
        <v>279</v>
      </c>
      <c r="D43" s="27" t="s">
        <v>64</v>
      </c>
      <c r="E43" s="27" t="s">
        <v>82</v>
      </c>
      <c r="F43" s="27" t="s">
        <v>248</v>
      </c>
      <c r="G43" s="27" t="s">
        <v>209</v>
      </c>
      <c r="H43" s="27" t="s">
        <v>210</v>
      </c>
      <c r="I43" s="46">
        <v>400000</v>
      </c>
      <c r="J43" s="46">
        <v>400000</v>
      </c>
      <c r="K43" s="46">
        <v>400000</v>
      </c>
      <c r="L43" s="46"/>
      <c r="M43" s="46"/>
      <c r="N43" s="46"/>
      <c r="O43" s="46"/>
      <c r="P43" s="46"/>
      <c r="Q43" s="46"/>
      <c r="R43" s="46"/>
      <c r="S43" s="46"/>
      <c r="T43" s="46"/>
      <c r="U43" s="46"/>
      <c r="V43" s="46"/>
      <c r="W43" s="46"/>
    </row>
    <row r="44" ht="32.9" customHeight="1" spans="1:23">
      <c r="A44" s="27" t="s">
        <v>263</v>
      </c>
      <c r="B44" s="160" t="s">
        <v>280</v>
      </c>
      <c r="C44" s="27" t="s">
        <v>279</v>
      </c>
      <c r="D44" s="27" t="s">
        <v>64</v>
      </c>
      <c r="E44" s="27" t="s">
        <v>82</v>
      </c>
      <c r="F44" s="27" t="s">
        <v>248</v>
      </c>
      <c r="G44" s="27" t="s">
        <v>180</v>
      </c>
      <c r="H44" s="27" t="s">
        <v>181</v>
      </c>
      <c r="I44" s="46">
        <v>60000</v>
      </c>
      <c r="J44" s="46">
        <v>60000</v>
      </c>
      <c r="K44" s="46">
        <v>60000</v>
      </c>
      <c r="L44" s="46"/>
      <c r="M44" s="46"/>
      <c r="N44" s="46"/>
      <c r="O44" s="46"/>
      <c r="P44" s="46"/>
      <c r="Q44" s="46"/>
      <c r="R44" s="46"/>
      <c r="S44" s="46"/>
      <c r="T44" s="46"/>
      <c r="U44" s="46"/>
      <c r="V44" s="46"/>
      <c r="W44" s="46"/>
    </row>
    <row r="45" ht="32.9" customHeight="1" spans="1:23">
      <c r="A45" s="27" t="s">
        <v>263</v>
      </c>
      <c r="B45" s="160" t="s">
        <v>280</v>
      </c>
      <c r="C45" s="27" t="s">
        <v>279</v>
      </c>
      <c r="D45" s="27" t="s">
        <v>64</v>
      </c>
      <c r="E45" s="27" t="s">
        <v>82</v>
      </c>
      <c r="F45" s="27" t="s">
        <v>248</v>
      </c>
      <c r="G45" s="27" t="s">
        <v>281</v>
      </c>
      <c r="H45" s="27" t="s">
        <v>282</v>
      </c>
      <c r="I45" s="46">
        <v>6650000</v>
      </c>
      <c r="J45" s="46">
        <v>6650000</v>
      </c>
      <c r="K45" s="46">
        <v>6650000</v>
      </c>
      <c r="L45" s="46"/>
      <c r="M45" s="46"/>
      <c r="N45" s="46"/>
      <c r="O45" s="46"/>
      <c r="P45" s="46"/>
      <c r="Q45" s="46"/>
      <c r="R45" s="46"/>
      <c r="S45" s="46"/>
      <c r="T45" s="46"/>
      <c r="U45" s="46"/>
      <c r="V45" s="46"/>
      <c r="W45" s="46"/>
    </row>
    <row r="46" ht="32.9" customHeight="1" spans="1:23">
      <c r="A46" s="27" t="s">
        <v>263</v>
      </c>
      <c r="B46" s="160" t="s">
        <v>280</v>
      </c>
      <c r="C46" s="27" t="s">
        <v>279</v>
      </c>
      <c r="D46" s="27" t="s">
        <v>64</v>
      </c>
      <c r="E46" s="27" t="s">
        <v>82</v>
      </c>
      <c r="F46" s="27" t="s">
        <v>248</v>
      </c>
      <c r="G46" s="27" t="s">
        <v>283</v>
      </c>
      <c r="H46" s="27" t="s">
        <v>284</v>
      </c>
      <c r="I46" s="46">
        <v>200000</v>
      </c>
      <c r="J46" s="46">
        <v>200000</v>
      </c>
      <c r="K46" s="46">
        <v>200000</v>
      </c>
      <c r="L46" s="46"/>
      <c r="M46" s="46"/>
      <c r="N46" s="46"/>
      <c r="O46" s="46"/>
      <c r="P46" s="46"/>
      <c r="Q46" s="46"/>
      <c r="R46" s="46"/>
      <c r="S46" s="46"/>
      <c r="T46" s="46"/>
      <c r="U46" s="46"/>
      <c r="V46" s="46"/>
      <c r="W46" s="46"/>
    </row>
    <row r="47" ht="18.75" customHeight="1" spans="1:23">
      <c r="A47" s="47" t="s">
        <v>285</v>
      </c>
      <c r="B47" s="48"/>
      <c r="C47" s="48"/>
      <c r="D47" s="48"/>
      <c r="E47" s="48"/>
      <c r="F47" s="48"/>
      <c r="G47" s="48"/>
      <c r="H47" s="49"/>
      <c r="I47" s="46">
        <v>28575600</v>
      </c>
      <c r="J47" s="46">
        <v>28575600</v>
      </c>
      <c r="K47" s="46">
        <v>28575600</v>
      </c>
      <c r="L47" s="46"/>
      <c r="M47" s="46"/>
      <c r="N47" s="46"/>
      <c r="O47" s="46"/>
      <c r="P47" s="46"/>
      <c r="Q47" s="46"/>
      <c r="R47" s="46"/>
      <c r="S47" s="46"/>
      <c r="T47" s="46"/>
      <c r="U47" s="46"/>
      <c r="V47" s="46"/>
      <c r="W47" s="46"/>
    </row>
  </sheetData>
  <mergeCells count="28">
    <mergeCell ref="A2:W2"/>
    <mergeCell ref="A3:I3"/>
    <mergeCell ref="J4:M4"/>
    <mergeCell ref="N4:P4"/>
    <mergeCell ref="R4:W4"/>
    <mergeCell ref="J5:K5"/>
    <mergeCell ref="A47:H4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 right="0" top="1" bottom="1" header="0.5" footer="0.5"/>
  <pageSetup paperSize="9" scale="3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00"/>
  <sheetViews>
    <sheetView showZeros="0" topLeftCell="A92" workbookViewId="0">
      <selection activeCell="C96" sqref="$A96:$XFD100"/>
    </sheetView>
  </sheetViews>
  <sheetFormatPr defaultColWidth="9.14166666666667" defaultRowHeight="12" customHeight="1"/>
  <cols>
    <col min="1" max="1" width="34.2833333333333" customWidth="1"/>
    <col min="2" max="2" width="33.625" customWidth="1"/>
    <col min="3" max="3" width="17.175" customWidth="1"/>
    <col min="4" max="4" width="21.0333333333333" customWidth="1"/>
    <col min="5" max="5" width="19.25" customWidth="1"/>
    <col min="6" max="6" width="11.2833333333333" customWidth="1"/>
    <col min="7" max="7" width="10.3166666666667" customWidth="1"/>
    <col min="8" max="8" width="9.31666666666667" customWidth="1"/>
    <col min="9" max="9" width="13.425" customWidth="1"/>
    <col min="10" max="10" width="32.625" customWidth="1"/>
  </cols>
  <sheetData>
    <row r="1" customHeight="1" spans="10:10">
      <c r="J1" s="154" t="s">
        <v>286</v>
      </c>
    </row>
    <row r="2" ht="28.5" customHeight="1" spans="1:10">
      <c r="A2" s="147" t="s">
        <v>287</v>
      </c>
      <c r="B2" s="33"/>
      <c r="C2" s="33"/>
      <c r="D2" s="33"/>
      <c r="E2" s="33"/>
      <c r="F2" s="108"/>
      <c r="G2" s="33"/>
      <c r="H2" s="108"/>
      <c r="I2" s="108"/>
      <c r="J2" s="33"/>
    </row>
    <row r="3" ht="15" customHeight="1" spans="1:1">
      <c r="A3" s="5" t="str">
        <f>"单位名称："&amp;"中国共产党玉溪市委员会组织部"</f>
        <v>单位名称：中国共产党玉溪市委员会组织部</v>
      </c>
    </row>
    <row r="4" ht="14.25" customHeight="1" spans="1:10">
      <c r="A4" s="68" t="s">
        <v>288</v>
      </c>
      <c r="B4" s="68" t="s">
        <v>289</v>
      </c>
      <c r="C4" s="68" t="s">
        <v>290</v>
      </c>
      <c r="D4" s="68" t="s">
        <v>291</v>
      </c>
      <c r="E4" s="68" t="s">
        <v>292</v>
      </c>
      <c r="F4" s="55" t="s">
        <v>293</v>
      </c>
      <c r="G4" s="68" t="s">
        <v>294</v>
      </c>
      <c r="H4" s="55" t="s">
        <v>295</v>
      </c>
      <c r="I4" s="55" t="s">
        <v>296</v>
      </c>
      <c r="J4" s="68" t="s">
        <v>297</v>
      </c>
    </row>
    <row r="5" ht="14.25" customHeight="1" spans="1:10">
      <c r="A5" s="68">
        <v>1</v>
      </c>
      <c r="B5" s="68">
        <v>2</v>
      </c>
      <c r="C5" s="68">
        <v>3</v>
      </c>
      <c r="D5" s="68">
        <v>4</v>
      </c>
      <c r="E5" s="68">
        <v>5</v>
      </c>
      <c r="F5" s="55">
        <v>6</v>
      </c>
      <c r="G5" s="68">
        <v>7</v>
      </c>
      <c r="H5" s="55">
        <v>8</v>
      </c>
      <c r="I5" s="55">
        <v>9</v>
      </c>
      <c r="J5" s="68">
        <v>10</v>
      </c>
    </row>
    <row r="6" ht="15" customHeight="1" spans="1:10">
      <c r="A6" s="27" t="s">
        <v>64</v>
      </c>
      <c r="B6" s="69"/>
      <c r="C6" s="69"/>
      <c r="D6" s="69"/>
      <c r="E6" s="70"/>
      <c r="F6" s="71"/>
      <c r="G6" s="70"/>
      <c r="H6" s="71"/>
      <c r="I6" s="71"/>
      <c r="J6" s="70"/>
    </row>
    <row r="7" ht="33.75" customHeight="1" spans="1:10">
      <c r="A7" s="72" t="s">
        <v>64</v>
      </c>
      <c r="B7" s="27"/>
      <c r="C7" s="27"/>
      <c r="D7" s="27"/>
      <c r="E7" s="27"/>
      <c r="F7" s="27"/>
      <c r="G7" s="44"/>
      <c r="H7" s="27"/>
      <c r="I7" s="27"/>
      <c r="J7" s="27"/>
    </row>
    <row r="8" ht="33.75" customHeight="1" spans="1:10">
      <c r="A8" s="27" t="s">
        <v>271</v>
      </c>
      <c r="B8" s="27" t="s">
        <v>298</v>
      </c>
      <c r="C8" s="73" t="s">
        <v>299</v>
      </c>
      <c r="D8" s="73" t="s">
        <v>300</v>
      </c>
      <c r="E8" s="73" t="s">
        <v>301</v>
      </c>
      <c r="F8" s="73" t="s">
        <v>302</v>
      </c>
      <c r="G8" s="44" t="s">
        <v>46</v>
      </c>
      <c r="H8" s="73" t="s">
        <v>303</v>
      </c>
      <c r="I8" s="73" t="s">
        <v>304</v>
      </c>
      <c r="J8" s="27" t="s">
        <v>305</v>
      </c>
    </row>
    <row r="9" ht="33.75" customHeight="1" spans="1:10">
      <c r="A9" s="27" t="s">
        <v>271</v>
      </c>
      <c r="B9" s="27" t="s">
        <v>298</v>
      </c>
      <c r="C9" s="73" t="s">
        <v>299</v>
      </c>
      <c r="D9" s="73" t="s">
        <v>300</v>
      </c>
      <c r="E9" s="73" t="s">
        <v>306</v>
      </c>
      <c r="F9" s="73" t="s">
        <v>302</v>
      </c>
      <c r="G9" s="44" t="s">
        <v>53</v>
      </c>
      <c r="H9" s="73" t="s">
        <v>303</v>
      </c>
      <c r="I9" s="73" t="s">
        <v>304</v>
      </c>
      <c r="J9" s="27" t="s">
        <v>307</v>
      </c>
    </row>
    <row r="10" ht="66" customHeight="1" spans="1:10">
      <c r="A10" s="27" t="s">
        <v>271</v>
      </c>
      <c r="B10" s="27" t="s">
        <v>298</v>
      </c>
      <c r="C10" s="73" t="s">
        <v>308</v>
      </c>
      <c r="D10" s="73" t="s">
        <v>309</v>
      </c>
      <c r="E10" s="73" t="s">
        <v>310</v>
      </c>
      <c r="F10" s="73" t="s">
        <v>302</v>
      </c>
      <c r="G10" s="44" t="s">
        <v>311</v>
      </c>
      <c r="H10" s="73" t="s">
        <v>312</v>
      </c>
      <c r="I10" s="73" t="s">
        <v>304</v>
      </c>
      <c r="J10" s="27" t="s">
        <v>313</v>
      </c>
    </row>
    <row r="11" ht="54" customHeight="1" spans="1:10">
      <c r="A11" s="27" t="s">
        <v>271</v>
      </c>
      <c r="B11" s="27" t="s">
        <v>298</v>
      </c>
      <c r="C11" s="73" t="s">
        <v>314</v>
      </c>
      <c r="D11" s="73" t="s">
        <v>315</v>
      </c>
      <c r="E11" s="73" t="s">
        <v>316</v>
      </c>
      <c r="F11" s="73" t="s">
        <v>302</v>
      </c>
      <c r="G11" s="44" t="s">
        <v>317</v>
      </c>
      <c r="H11" s="73" t="s">
        <v>312</v>
      </c>
      <c r="I11" s="73" t="s">
        <v>304</v>
      </c>
      <c r="J11" s="27" t="s">
        <v>318</v>
      </c>
    </row>
    <row r="12" ht="69" customHeight="1" spans="1:10">
      <c r="A12" s="27" t="s">
        <v>271</v>
      </c>
      <c r="B12" s="27" t="s">
        <v>298</v>
      </c>
      <c r="C12" s="73" t="s">
        <v>319</v>
      </c>
      <c r="D12" s="73" t="s">
        <v>320</v>
      </c>
      <c r="E12" s="73" t="s">
        <v>321</v>
      </c>
      <c r="F12" s="73" t="s">
        <v>322</v>
      </c>
      <c r="G12" s="44" t="s">
        <v>323</v>
      </c>
      <c r="H12" s="73" t="s">
        <v>324</v>
      </c>
      <c r="I12" s="73" t="s">
        <v>304</v>
      </c>
      <c r="J12" s="27" t="s">
        <v>325</v>
      </c>
    </row>
    <row r="13" ht="51" customHeight="1" spans="1:10">
      <c r="A13" s="27" t="s">
        <v>269</v>
      </c>
      <c r="B13" s="27" t="s">
        <v>326</v>
      </c>
      <c r="C13" s="73" t="s">
        <v>299</v>
      </c>
      <c r="D13" s="73" t="s">
        <v>300</v>
      </c>
      <c r="E13" s="73" t="s">
        <v>327</v>
      </c>
      <c r="F13" s="73" t="s">
        <v>328</v>
      </c>
      <c r="G13" s="44" t="s">
        <v>329</v>
      </c>
      <c r="H13" s="73" t="s">
        <v>330</v>
      </c>
      <c r="I13" s="73" t="s">
        <v>304</v>
      </c>
      <c r="J13" s="27" t="s">
        <v>331</v>
      </c>
    </row>
    <row r="14" ht="49" customHeight="1" spans="1:10">
      <c r="A14" s="27" t="s">
        <v>269</v>
      </c>
      <c r="B14" s="27" t="s">
        <v>326</v>
      </c>
      <c r="C14" s="73" t="s">
        <v>299</v>
      </c>
      <c r="D14" s="73" t="s">
        <v>332</v>
      </c>
      <c r="E14" s="73" t="s">
        <v>333</v>
      </c>
      <c r="F14" s="73" t="s">
        <v>322</v>
      </c>
      <c r="G14" s="44" t="s">
        <v>334</v>
      </c>
      <c r="H14" s="73" t="s">
        <v>335</v>
      </c>
      <c r="I14" s="73" t="s">
        <v>304</v>
      </c>
      <c r="J14" s="27" t="s">
        <v>336</v>
      </c>
    </row>
    <row r="15" ht="48" customHeight="1" spans="1:10">
      <c r="A15" s="27" t="s">
        <v>269</v>
      </c>
      <c r="B15" s="27" t="s">
        <v>326</v>
      </c>
      <c r="C15" s="73" t="s">
        <v>299</v>
      </c>
      <c r="D15" s="73" t="s">
        <v>332</v>
      </c>
      <c r="E15" s="73" t="s">
        <v>337</v>
      </c>
      <c r="F15" s="73" t="s">
        <v>302</v>
      </c>
      <c r="G15" s="44" t="s">
        <v>338</v>
      </c>
      <c r="H15" s="73" t="s">
        <v>312</v>
      </c>
      <c r="I15" s="73" t="s">
        <v>304</v>
      </c>
      <c r="J15" s="27" t="s">
        <v>339</v>
      </c>
    </row>
    <row r="16" ht="50" customHeight="1" spans="1:10">
      <c r="A16" s="27" t="s">
        <v>269</v>
      </c>
      <c r="B16" s="27" t="s">
        <v>326</v>
      </c>
      <c r="C16" s="73" t="s">
        <v>299</v>
      </c>
      <c r="D16" s="73" t="s">
        <v>332</v>
      </c>
      <c r="E16" s="73" t="s">
        <v>340</v>
      </c>
      <c r="F16" s="73" t="s">
        <v>302</v>
      </c>
      <c r="G16" s="44" t="s">
        <v>341</v>
      </c>
      <c r="H16" s="73" t="s">
        <v>312</v>
      </c>
      <c r="I16" s="73" t="s">
        <v>304</v>
      </c>
      <c r="J16" s="27" t="s">
        <v>342</v>
      </c>
    </row>
    <row r="17" ht="33.75" customHeight="1" spans="1:10">
      <c r="A17" s="27" t="s">
        <v>269</v>
      </c>
      <c r="B17" s="27" t="s">
        <v>326</v>
      </c>
      <c r="C17" s="73" t="s">
        <v>308</v>
      </c>
      <c r="D17" s="73" t="s">
        <v>343</v>
      </c>
      <c r="E17" s="73" t="s">
        <v>344</v>
      </c>
      <c r="F17" s="73" t="s">
        <v>328</v>
      </c>
      <c r="G17" s="44" t="s">
        <v>345</v>
      </c>
      <c r="H17" s="73" t="s">
        <v>346</v>
      </c>
      <c r="I17" s="73" t="s">
        <v>304</v>
      </c>
      <c r="J17" s="27" t="s">
        <v>347</v>
      </c>
    </row>
    <row r="18" ht="44" customHeight="1" spans="1:10">
      <c r="A18" s="27" t="s">
        <v>269</v>
      </c>
      <c r="B18" s="27" t="s">
        <v>326</v>
      </c>
      <c r="C18" s="73" t="s">
        <v>308</v>
      </c>
      <c r="D18" s="73" t="s">
        <v>343</v>
      </c>
      <c r="E18" s="73" t="s">
        <v>348</v>
      </c>
      <c r="F18" s="73" t="s">
        <v>328</v>
      </c>
      <c r="G18" s="44" t="s">
        <v>345</v>
      </c>
      <c r="H18" s="73" t="s">
        <v>346</v>
      </c>
      <c r="I18" s="73" t="s">
        <v>304</v>
      </c>
      <c r="J18" s="27" t="s">
        <v>349</v>
      </c>
    </row>
    <row r="19" ht="24" customHeight="1" spans="1:10">
      <c r="A19" s="27" t="s">
        <v>269</v>
      </c>
      <c r="B19" s="27" t="s">
        <v>326</v>
      </c>
      <c r="C19" s="73" t="s">
        <v>314</v>
      </c>
      <c r="D19" s="73" t="s">
        <v>315</v>
      </c>
      <c r="E19" s="73" t="s">
        <v>350</v>
      </c>
      <c r="F19" s="73" t="s">
        <v>302</v>
      </c>
      <c r="G19" s="44" t="s">
        <v>317</v>
      </c>
      <c r="H19" s="73" t="s">
        <v>312</v>
      </c>
      <c r="I19" s="73" t="s">
        <v>304</v>
      </c>
      <c r="J19" s="27" t="s">
        <v>351</v>
      </c>
    </row>
    <row r="20" ht="33.75" customHeight="1" spans="1:10">
      <c r="A20" s="27" t="s">
        <v>251</v>
      </c>
      <c r="B20" s="27" t="s">
        <v>352</v>
      </c>
      <c r="C20" s="73" t="s">
        <v>299</v>
      </c>
      <c r="D20" s="73" t="s">
        <v>300</v>
      </c>
      <c r="E20" s="73" t="s">
        <v>353</v>
      </c>
      <c r="F20" s="73" t="s">
        <v>302</v>
      </c>
      <c r="G20" s="44" t="s">
        <v>354</v>
      </c>
      <c r="H20" s="73" t="s">
        <v>355</v>
      </c>
      <c r="I20" s="73" t="s">
        <v>304</v>
      </c>
      <c r="J20" s="27" t="s">
        <v>356</v>
      </c>
    </row>
    <row r="21" ht="45" customHeight="1" spans="1:10">
      <c r="A21" s="27" t="s">
        <v>251</v>
      </c>
      <c r="B21" s="27" t="s">
        <v>352</v>
      </c>
      <c r="C21" s="73" t="s">
        <v>299</v>
      </c>
      <c r="D21" s="73" t="s">
        <v>332</v>
      </c>
      <c r="E21" s="73" t="s">
        <v>333</v>
      </c>
      <c r="F21" s="73" t="s">
        <v>328</v>
      </c>
      <c r="G21" s="44" t="s">
        <v>357</v>
      </c>
      <c r="H21" s="73" t="s">
        <v>312</v>
      </c>
      <c r="I21" s="73" t="s">
        <v>304</v>
      </c>
      <c r="J21" s="73" t="s">
        <v>358</v>
      </c>
    </row>
    <row r="22" ht="45" customHeight="1" spans="1:10">
      <c r="A22" s="27" t="s">
        <v>251</v>
      </c>
      <c r="B22" s="27" t="s">
        <v>352</v>
      </c>
      <c r="C22" s="73" t="s">
        <v>299</v>
      </c>
      <c r="D22" s="73" t="s">
        <v>332</v>
      </c>
      <c r="E22" s="73" t="s">
        <v>337</v>
      </c>
      <c r="F22" s="73" t="s">
        <v>328</v>
      </c>
      <c r="G22" s="44" t="s">
        <v>357</v>
      </c>
      <c r="H22" s="73" t="s">
        <v>312</v>
      </c>
      <c r="I22" s="73" t="s">
        <v>304</v>
      </c>
      <c r="J22" s="73" t="s">
        <v>359</v>
      </c>
    </row>
    <row r="23" ht="33.75" customHeight="1" spans="1:10">
      <c r="A23" s="27" t="s">
        <v>251</v>
      </c>
      <c r="B23" s="27" t="s">
        <v>352</v>
      </c>
      <c r="C23" s="73" t="s">
        <v>299</v>
      </c>
      <c r="D23" s="73" t="s">
        <v>360</v>
      </c>
      <c r="E23" s="73" t="s">
        <v>361</v>
      </c>
      <c r="F23" s="73" t="s">
        <v>328</v>
      </c>
      <c r="G23" s="44" t="s">
        <v>357</v>
      </c>
      <c r="H23" s="73" t="s">
        <v>312</v>
      </c>
      <c r="I23" s="73" t="s">
        <v>304</v>
      </c>
      <c r="J23" s="27" t="s">
        <v>362</v>
      </c>
    </row>
    <row r="24" ht="33.75" customHeight="1" spans="1:10">
      <c r="A24" s="27" t="s">
        <v>251</v>
      </c>
      <c r="B24" s="27" t="s">
        <v>352</v>
      </c>
      <c r="C24" s="73" t="s">
        <v>308</v>
      </c>
      <c r="D24" s="73" t="s">
        <v>343</v>
      </c>
      <c r="E24" s="73" t="s">
        <v>363</v>
      </c>
      <c r="F24" s="73" t="s">
        <v>302</v>
      </c>
      <c r="G24" s="44" t="s">
        <v>317</v>
      </c>
      <c r="H24" s="73" t="s">
        <v>312</v>
      </c>
      <c r="I24" s="73" t="s">
        <v>304</v>
      </c>
      <c r="J24" s="27" t="s">
        <v>364</v>
      </c>
    </row>
    <row r="25" ht="33.75" customHeight="1" spans="1:10">
      <c r="A25" s="27" t="s">
        <v>251</v>
      </c>
      <c r="B25" s="27" t="s">
        <v>352</v>
      </c>
      <c r="C25" s="73" t="s">
        <v>314</v>
      </c>
      <c r="D25" s="73" t="s">
        <v>315</v>
      </c>
      <c r="E25" s="73" t="s">
        <v>365</v>
      </c>
      <c r="F25" s="73" t="s">
        <v>302</v>
      </c>
      <c r="G25" s="44" t="s">
        <v>317</v>
      </c>
      <c r="H25" s="73" t="s">
        <v>312</v>
      </c>
      <c r="I25" s="73" t="s">
        <v>304</v>
      </c>
      <c r="J25" s="27" t="s">
        <v>366</v>
      </c>
    </row>
    <row r="26" ht="46" customHeight="1" spans="1:10">
      <c r="A26" s="148" t="s">
        <v>245</v>
      </c>
      <c r="B26" s="149" t="s">
        <v>367</v>
      </c>
      <c r="C26" s="73" t="s">
        <v>299</v>
      </c>
      <c r="D26" s="73" t="s">
        <v>300</v>
      </c>
      <c r="E26" s="73" t="s">
        <v>368</v>
      </c>
      <c r="F26" s="73" t="s">
        <v>302</v>
      </c>
      <c r="G26" s="44" t="s">
        <v>369</v>
      </c>
      <c r="H26" s="73" t="s">
        <v>370</v>
      </c>
      <c r="I26" s="73" t="s">
        <v>304</v>
      </c>
      <c r="J26" s="27" t="s">
        <v>371</v>
      </c>
    </row>
    <row r="27" ht="43" customHeight="1" spans="1:10">
      <c r="A27" s="150"/>
      <c r="B27" s="151"/>
      <c r="C27" s="73" t="s">
        <v>299</v>
      </c>
      <c r="D27" s="73" t="s">
        <v>300</v>
      </c>
      <c r="E27" s="73" t="s">
        <v>372</v>
      </c>
      <c r="F27" s="73" t="s">
        <v>302</v>
      </c>
      <c r="G27" s="44" t="s">
        <v>373</v>
      </c>
      <c r="H27" s="73" t="s">
        <v>374</v>
      </c>
      <c r="I27" s="73" t="s">
        <v>304</v>
      </c>
      <c r="J27" s="27" t="s">
        <v>375</v>
      </c>
    </row>
    <row r="28" ht="53" customHeight="1" spans="1:10">
      <c r="A28" s="150"/>
      <c r="B28" s="151"/>
      <c r="C28" s="73" t="s">
        <v>299</v>
      </c>
      <c r="D28" s="73" t="s">
        <v>332</v>
      </c>
      <c r="E28" s="73" t="s">
        <v>376</v>
      </c>
      <c r="F28" s="73" t="s">
        <v>302</v>
      </c>
      <c r="G28" s="44" t="s">
        <v>377</v>
      </c>
      <c r="H28" s="73" t="s">
        <v>312</v>
      </c>
      <c r="I28" s="73" t="s">
        <v>304</v>
      </c>
      <c r="J28" s="27" t="s">
        <v>378</v>
      </c>
    </row>
    <row r="29" ht="52" customHeight="1" spans="1:10">
      <c r="A29" s="150"/>
      <c r="B29" s="151"/>
      <c r="C29" s="73" t="s">
        <v>299</v>
      </c>
      <c r="D29" s="73" t="s">
        <v>332</v>
      </c>
      <c r="E29" s="73" t="s">
        <v>379</v>
      </c>
      <c r="F29" s="73" t="s">
        <v>302</v>
      </c>
      <c r="G29" s="44" t="s">
        <v>377</v>
      </c>
      <c r="H29" s="73" t="s">
        <v>312</v>
      </c>
      <c r="I29" s="73" t="s">
        <v>304</v>
      </c>
      <c r="J29" s="27" t="s">
        <v>380</v>
      </c>
    </row>
    <row r="30" ht="46" customHeight="1" spans="1:10">
      <c r="A30" s="150"/>
      <c r="B30" s="151"/>
      <c r="C30" s="73" t="s">
        <v>299</v>
      </c>
      <c r="D30" s="73" t="s">
        <v>332</v>
      </c>
      <c r="E30" s="73" t="s">
        <v>381</v>
      </c>
      <c r="F30" s="73" t="s">
        <v>382</v>
      </c>
      <c r="G30" s="44" t="s">
        <v>317</v>
      </c>
      <c r="H30" s="73" t="s">
        <v>312</v>
      </c>
      <c r="I30" s="73" t="s">
        <v>304</v>
      </c>
      <c r="J30" s="27" t="s">
        <v>383</v>
      </c>
    </row>
    <row r="31" ht="56" customHeight="1" spans="1:10">
      <c r="A31" s="150"/>
      <c r="B31" s="151"/>
      <c r="C31" s="73" t="s">
        <v>299</v>
      </c>
      <c r="D31" s="73" t="s">
        <v>360</v>
      </c>
      <c r="E31" s="73" t="s">
        <v>384</v>
      </c>
      <c r="F31" s="73" t="s">
        <v>302</v>
      </c>
      <c r="G31" s="44" t="s">
        <v>377</v>
      </c>
      <c r="H31" s="73" t="s">
        <v>312</v>
      </c>
      <c r="I31" s="73" t="s">
        <v>304</v>
      </c>
      <c r="J31" s="27" t="s">
        <v>385</v>
      </c>
    </row>
    <row r="32" ht="60" customHeight="1" spans="1:10">
      <c r="A32" s="150"/>
      <c r="B32" s="151"/>
      <c r="C32" s="73" t="s">
        <v>308</v>
      </c>
      <c r="D32" s="73" t="s">
        <v>343</v>
      </c>
      <c r="E32" s="73" t="s">
        <v>386</v>
      </c>
      <c r="F32" s="73" t="s">
        <v>302</v>
      </c>
      <c r="G32" s="44" t="s">
        <v>48</v>
      </c>
      <c r="H32" s="73" t="s">
        <v>312</v>
      </c>
      <c r="I32" s="73" t="s">
        <v>304</v>
      </c>
      <c r="J32" s="27" t="s">
        <v>387</v>
      </c>
    </row>
    <row r="33" ht="66" customHeight="1" spans="1:10">
      <c r="A33" s="150"/>
      <c r="B33" s="151"/>
      <c r="C33" s="73" t="s">
        <v>308</v>
      </c>
      <c r="D33" s="73" t="s">
        <v>343</v>
      </c>
      <c r="E33" s="73" t="s">
        <v>388</v>
      </c>
      <c r="F33" s="73" t="s">
        <v>302</v>
      </c>
      <c r="G33" s="44" t="s">
        <v>317</v>
      </c>
      <c r="H33" s="73" t="s">
        <v>312</v>
      </c>
      <c r="I33" s="73" t="s">
        <v>304</v>
      </c>
      <c r="J33" s="27" t="s">
        <v>389</v>
      </c>
    </row>
    <row r="34" ht="67" customHeight="1" spans="1:10">
      <c r="A34" s="150" t="s">
        <v>245</v>
      </c>
      <c r="B34" s="151" t="s">
        <v>367</v>
      </c>
      <c r="C34" s="73" t="s">
        <v>308</v>
      </c>
      <c r="D34" s="73" t="s">
        <v>343</v>
      </c>
      <c r="E34" s="73" t="s">
        <v>390</v>
      </c>
      <c r="F34" s="73" t="s">
        <v>302</v>
      </c>
      <c r="G34" s="44" t="s">
        <v>317</v>
      </c>
      <c r="H34" s="73" t="s">
        <v>312</v>
      </c>
      <c r="I34" s="73" t="s">
        <v>304</v>
      </c>
      <c r="J34" s="27" t="s">
        <v>391</v>
      </c>
    </row>
    <row r="35" ht="71" customHeight="1" spans="1:10">
      <c r="A35" s="150"/>
      <c r="B35" s="151"/>
      <c r="C35" s="73" t="s">
        <v>308</v>
      </c>
      <c r="D35" s="73" t="s">
        <v>343</v>
      </c>
      <c r="E35" s="73" t="s">
        <v>392</v>
      </c>
      <c r="F35" s="73" t="s">
        <v>302</v>
      </c>
      <c r="G35" s="44" t="s">
        <v>48</v>
      </c>
      <c r="H35" s="73" t="s">
        <v>312</v>
      </c>
      <c r="I35" s="73" t="s">
        <v>304</v>
      </c>
      <c r="J35" s="27" t="s">
        <v>393</v>
      </c>
    </row>
    <row r="36" ht="33.75" customHeight="1" spans="1:10">
      <c r="A36" s="150"/>
      <c r="B36" s="151"/>
      <c r="C36" s="73" t="s">
        <v>308</v>
      </c>
      <c r="D36" s="73" t="s">
        <v>343</v>
      </c>
      <c r="E36" s="73" t="s">
        <v>394</v>
      </c>
      <c r="F36" s="73" t="s">
        <v>328</v>
      </c>
      <c r="G36" s="44" t="s">
        <v>317</v>
      </c>
      <c r="H36" s="73" t="s">
        <v>312</v>
      </c>
      <c r="I36" s="73" t="s">
        <v>304</v>
      </c>
      <c r="J36" s="27" t="s">
        <v>395</v>
      </c>
    </row>
    <row r="37" ht="57" customHeight="1" spans="1:10">
      <c r="A37" s="152"/>
      <c r="B37" s="153"/>
      <c r="C37" s="73" t="s">
        <v>314</v>
      </c>
      <c r="D37" s="73" t="s">
        <v>315</v>
      </c>
      <c r="E37" s="73" t="s">
        <v>396</v>
      </c>
      <c r="F37" s="73" t="s">
        <v>302</v>
      </c>
      <c r="G37" s="44" t="s">
        <v>377</v>
      </c>
      <c r="H37" s="73" t="s">
        <v>312</v>
      </c>
      <c r="I37" s="73" t="s">
        <v>304</v>
      </c>
      <c r="J37" s="27" t="s">
        <v>397</v>
      </c>
    </row>
    <row r="38" ht="33.75" customHeight="1" spans="1:10">
      <c r="A38" s="27" t="s">
        <v>273</v>
      </c>
      <c r="B38" s="27" t="s">
        <v>398</v>
      </c>
      <c r="C38" s="73" t="s">
        <v>299</v>
      </c>
      <c r="D38" s="73" t="s">
        <v>300</v>
      </c>
      <c r="E38" s="73" t="s">
        <v>327</v>
      </c>
      <c r="F38" s="73" t="s">
        <v>302</v>
      </c>
      <c r="G38" s="44" t="s">
        <v>53</v>
      </c>
      <c r="H38" s="73" t="s">
        <v>399</v>
      </c>
      <c r="I38" s="73" t="s">
        <v>304</v>
      </c>
      <c r="J38" s="27" t="s">
        <v>400</v>
      </c>
    </row>
    <row r="39" ht="33.75" customHeight="1" spans="1:10">
      <c r="A39" s="27" t="s">
        <v>273</v>
      </c>
      <c r="B39" s="27" t="s">
        <v>398</v>
      </c>
      <c r="C39" s="73" t="s">
        <v>299</v>
      </c>
      <c r="D39" s="73" t="s">
        <v>300</v>
      </c>
      <c r="E39" s="73" t="s">
        <v>401</v>
      </c>
      <c r="F39" s="73" t="s">
        <v>302</v>
      </c>
      <c r="G39" s="44" t="s">
        <v>51</v>
      </c>
      <c r="H39" s="73" t="s">
        <v>303</v>
      </c>
      <c r="I39" s="73" t="s">
        <v>304</v>
      </c>
      <c r="J39" s="27" t="s">
        <v>402</v>
      </c>
    </row>
    <row r="40" ht="53" customHeight="1" spans="1:10">
      <c r="A40" s="27" t="s">
        <v>273</v>
      </c>
      <c r="B40" s="27" t="s">
        <v>398</v>
      </c>
      <c r="C40" s="73" t="s">
        <v>299</v>
      </c>
      <c r="D40" s="73" t="s">
        <v>300</v>
      </c>
      <c r="E40" s="73" t="s">
        <v>403</v>
      </c>
      <c r="F40" s="73" t="s">
        <v>302</v>
      </c>
      <c r="G40" s="44" t="s">
        <v>53</v>
      </c>
      <c r="H40" s="73" t="s">
        <v>303</v>
      </c>
      <c r="I40" s="73" t="s">
        <v>304</v>
      </c>
      <c r="J40" s="27" t="s">
        <v>404</v>
      </c>
    </row>
    <row r="41" ht="33.75" customHeight="1" spans="1:10">
      <c r="A41" s="27" t="s">
        <v>273</v>
      </c>
      <c r="B41" s="27" t="s">
        <v>398</v>
      </c>
      <c r="C41" s="73" t="s">
        <v>299</v>
      </c>
      <c r="D41" s="73" t="s">
        <v>332</v>
      </c>
      <c r="E41" s="73" t="s">
        <v>333</v>
      </c>
      <c r="F41" s="73" t="s">
        <v>328</v>
      </c>
      <c r="G41" s="44" t="s">
        <v>357</v>
      </c>
      <c r="H41" s="73" t="s">
        <v>312</v>
      </c>
      <c r="I41" s="73" t="s">
        <v>304</v>
      </c>
      <c r="J41" s="27" t="s">
        <v>405</v>
      </c>
    </row>
    <row r="42" ht="33.75" customHeight="1" spans="1:10">
      <c r="A42" s="27" t="s">
        <v>273</v>
      </c>
      <c r="B42" s="27" t="s">
        <v>398</v>
      </c>
      <c r="C42" s="73" t="s">
        <v>299</v>
      </c>
      <c r="D42" s="73" t="s">
        <v>360</v>
      </c>
      <c r="E42" s="73" t="s">
        <v>406</v>
      </c>
      <c r="F42" s="73" t="s">
        <v>328</v>
      </c>
      <c r="G42" s="44" t="s">
        <v>407</v>
      </c>
      <c r="H42" s="73"/>
      <c r="I42" s="73" t="s">
        <v>408</v>
      </c>
      <c r="J42" s="27" t="s">
        <v>409</v>
      </c>
    </row>
    <row r="43" ht="39" customHeight="1" spans="1:10">
      <c r="A43" s="27" t="s">
        <v>273</v>
      </c>
      <c r="B43" s="27" t="s">
        <v>398</v>
      </c>
      <c r="C43" s="73" t="s">
        <v>308</v>
      </c>
      <c r="D43" s="73" t="s">
        <v>343</v>
      </c>
      <c r="E43" s="73" t="s">
        <v>410</v>
      </c>
      <c r="F43" s="73" t="s">
        <v>328</v>
      </c>
      <c r="G43" s="44" t="s">
        <v>411</v>
      </c>
      <c r="H43" s="73"/>
      <c r="I43" s="73" t="s">
        <v>408</v>
      </c>
      <c r="J43" s="73" t="s">
        <v>412</v>
      </c>
    </row>
    <row r="44" ht="29" customHeight="1" spans="1:10">
      <c r="A44" s="27" t="s">
        <v>265</v>
      </c>
      <c r="B44" s="27" t="s">
        <v>413</v>
      </c>
      <c r="C44" s="73" t="s">
        <v>299</v>
      </c>
      <c r="D44" s="73" t="s">
        <v>300</v>
      </c>
      <c r="E44" s="73" t="s">
        <v>414</v>
      </c>
      <c r="F44" s="73" t="s">
        <v>302</v>
      </c>
      <c r="G44" s="44" t="s">
        <v>415</v>
      </c>
      <c r="H44" s="73" t="s">
        <v>416</v>
      </c>
      <c r="I44" s="73" t="s">
        <v>304</v>
      </c>
      <c r="J44" s="27" t="s">
        <v>417</v>
      </c>
    </row>
    <row r="45" ht="60" customHeight="1" spans="1:10">
      <c r="A45" s="27" t="s">
        <v>265</v>
      </c>
      <c r="B45" s="27" t="s">
        <v>413</v>
      </c>
      <c r="C45" s="73" t="s">
        <v>299</v>
      </c>
      <c r="D45" s="73" t="s">
        <v>332</v>
      </c>
      <c r="E45" s="73" t="s">
        <v>418</v>
      </c>
      <c r="F45" s="73" t="s">
        <v>302</v>
      </c>
      <c r="G45" s="44" t="s">
        <v>377</v>
      </c>
      <c r="H45" s="73" t="s">
        <v>312</v>
      </c>
      <c r="I45" s="73" t="s">
        <v>304</v>
      </c>
      <c r="J45" s="27" t="s">
        <v>419</v>
      </c>
    </row>
    <row r="46" ht="36" customHeight="1" spans="1:10">
      <c r="A46" s="27" t="s">
        <v>265</v>
      </c>
      <c r="B46" s="27" t="s">
        <v>413</v>
      </c>
      <c r="C46" s="73" t="s">
        <v>299</v>
      </c>
      <c r="D46" s="73" t="s">
        <v>360</v>
      </c>
      <c r="E46" s="73" t="s">
        <v>420</v>
      </c>
      <c r="F46" s="73" t="s">
        <v>328</v>
      </c>
      <c r="G46" s="44" t="s">
        <v>357</v>
      </c>
      <c r="H46" s="73" t="s">
        <v>312</v>
      </c>
      <c r="I46" s="73" t="s">
        <v>304</v>
      </c>
      <c r="J46" s="27" t="s">
        <v>421</v>
      </c>
    </row>
    <row r="47" ht="33.75" customHeight="1" spans="1:10">
      <c r="A47" s="27" t="s">
        <v>265</v>
      </c>
      <c r="B47" s="27" t="s">
        <v>413</v>
      </c>
      <c r="C47" s="73" t="s">
        <v>308</v>
      </c>
      <c r="D47" s="73" t="s">
        <v>343</v>
      </c>
      <c r="E47" s="73" t="s">
        <v>422</v>
      </c>
      <c r="F47" s="73" t="s">
        <v>302</v>
      </c>
      <c r="G47" s="44" t="s">
        <v>317</v>
      </c>
      <c r="H47" s="73" t="s">
        <v>312</v>
      </c>
      <c r="I47" s="73" t="s">
        <v>304</v>
      </c>
      <c r="J47" s="27" t="s">
        <v>423</v>
      </c>
    </row>
    <row r="48" ht="33.75" customHeight="1" spans="1:10">
      <c r="A48" s="27" t="s">
        <v>265</v>
      </c>
      <c r="B48" s="27" t="s">
        <v>413</v>
      </c>
      <c r="C48" s="73" t="s">
        <v>314</v>
      </c>
      <c r="D48" s="73" t="s">
        <v>315</v>
      </c>
      <c r="E48" s="73" t="s">
        <v>424</v>
      </c>
      <c r="F48" s="73" t="s">
        <v>302</v>
      </c>
      <c r="G48" s="44" t="s">
        <v>317</v>
      </c>
      <c r="H48" s="73" t="s">
        <v>312</v>
      </c>
      <c r="I48" s="73" t="s">
        <v>304</v>
      </c>
      <c r="J48" s="27" t="s">
        <v>425</v>
      </c>
    </row>
    <row r="49" ht="33.75" customHeight="1" spans="1:10">
      <c r="A49" s="27" t="s">
        <v>265</v>
      </c>
      <c r="B49" s="27" t="s">
        <v>413</v>
      </c>
      <c r="C49" s="73" t="s">
        <v>319</v>
      </c>
      <c r="D49" s="73" t="s">
        <v>320</v>
      </c>
      <c r="E49" s="73" t="s">
        <v>321</v>
      </c>
      <c r="F49" s="73" t="s">
        <v>322</v>
      </c>
      <c r="G49" s="44" t="s">
        <v>426</v>
      </c>
      <c r="H49" s="73" t="s">
        <v>324</v>
      </c>
      <c r="I49" s="73" t="s">
        <v>304</v>
      </c>
      <c r="J49" s="27" t="s">
        <v>427</v>
      </c>
    </row>
    <row r="50" ht="33.75" customHeight="1" spans="1:10">
      <c r="A50" s="27" t="s">
        <v>277</v>
      </c>
      <c r="B50" s="27" t="s">
        <v>428</v>
      </c>
      <c r="C50" s="73" t="s">
        <v>299</v>
      </c>
      <c r="D50" s="73" t="s">
        <v>300</v>
      </c>
      <c r="E50" s="73" t="s">
        <v>301</v>
      </c>
      <c r="F50" s="73" t="s">
        <v>302</v>
      </c>
      <c r="G50" s="44" t="s">
        <v>51</v>
      </c>
      <c r="H50" s="73" t="s">
        <v>429</v>
      </c>
      <c r="I50" s="73" t="s">
        <v>304</v>
      </c>
      <c r="J50" s="27" t="s">
        <v>430</v>
      </c>
    </row>
    <row r="51" ht="33.75" customHeight="1" spans="1:10">
      <c r="A51" s="27" t="s">
        <v>277</v>
      </c>
      <c r="B51" s="27" t="s">
        <v>428</v>
      </c>
      <c r="C51" s="73" t="s">
        <v>299</v>
      </c>
      <c r="D51" s="73" t="s">
        <v>300</v>
      </c>
      <c r="E51" s="73" t="s">
        <v>306</v>
      </c>
      <c r="F51" s="73" t="s">
        <v>302</v>
      </c>
      <c r="G51" s="44" t="s">
        <v>431</v>
      </c>
      <c r="H51" s="73" t="s">
        <v>432</v>
      </c>
      <c r="I51" s="73" t="s">
        <v>304</v>
      </c>
      <c r="J51" s="27" t="s">
        <v>433</v>
      </c>
    </row>
    <row r="52" ht="33.75" customHeight="1" spans="1:10">
      <c r="A52" s="27" t="s">
        <v>277</v>
      </c>
      <c r="B52" s="27" t="s">
        <v>428</v>
      </c>
      <c r="C52" s="73" t="s">
        <v>299</v>
      </c>
      <c r="D52" s="73" t="s">
        <v>300</v>
      </c>
      <c r="E52" s="73" t="s">
        <v>434</v>
      </c>
      <c r="F52" s="73" t="s">
        <v>302</v>
      </c>
      <c r="G52" s="44" t="s">
        <v>51</v>
      </c>
      <c r="H52" s="73" t="s">
        <v>435</v>
      </c>
      <c r="I52" s="73" t="s">
        <v>304</v>
      </c>
      <c r="J52" s="27" t="s">
        <v>436</v>
      </c>
    </row>
    <row r="53" ht="33.75" customHeight="1" spans="1:10">
      <c r="A53" s="27" t="s">
        <v>277</v>
      </c>
      <c r="B53" s="27" t="s">
        <v>428</v>
      </c>
      <c r="C53" s="73" t="s">
        <v>299</v>
      </c>
      <c r="D53" s="73" t="s">
        <v>300</v>
      </c>
      <c r="E53" s="73" t="s">
        <v>437</v>
      </c>
      <c r="F53" s="73" t="s">
        <v>302</v>
      </c>
      <c r="G53" s="44" t="s">
        <v>438</v>
      </c>
      <c r="H53" s="73" t="s">
        <v>439</v>
      </c>
      <c r="I53" s="73" t="s">
        <v>304</v>
      </c>
      <c r="J53" s="27" t="s">
        <v>440</v>
      </c>
    </row>
    <row r="54" ht="56" customHeight="1" spans="1:10">
      <c r="A54" s="27" t="s">
        <v>277</v>
      </c>
      <c r="B54" s="27" t="s">
        <v>428</v>
      </c>
      <c r="C54" s="73" t="s">
        <v>299</v>
      </c>
      <c r="D54" s="73" t="s">
        <v>332</v>
      </c>
      <c r="E54" s="73" t="s">
        <v>441</v>
      </c>
      <c r="F54" s="73" t="s">
        <v>302</v>
      </c>
      <c r="G54" s="44" t="s">
        <v>377</v>
      </c>
      <c r="H54" s="73" t="s">
        <v>312</v>
      </c>
      <c r="I54" s="73" t="s">
        <v>304</v>
      </c>
      <c r="J54" s="27" t="s">
        <v>442</v>
      </c>
    </row>
    <row r="55" ht="59" customHeight="1" spans="1:10">
      <c r="A55" s="27" t="s">
        <v>277</v>
      </c>
      <c r="B55" s="27" t="s">
        <v>428</v>
      </c>
      <c r="C55" s="73" t="s">
        <v>299</v>
      </c>
      <c r="D55" s="73" t="s">
        <v>332</v>
      </c>
      <c r="E55" s="73" t="s">
        <v>443</v>
      </c>
      <c r="F55" s="73" t="s">
        <v>328</v>
      </c>
      <c r="G55" s="44" t="s">
        <v>444</v>
      </c>
      <c r="H55" s="73"/>
      <c r="I55" s="73" t="s">
        <v>408</v>
      </c>
      <c r="J55" s="27" t="s">
        <v>445</v>
      </c>
    </row>
    <row r="56" ht="33.75" customHeight="1" spans="1:10">
      <c r="A56" s="27" t="s">
        <v>277</v>
      </c>
      <c r="B56" s="27" t="s">
        <v>428</v>
      </c>
      <c r="C56" s="73" t="s">
        <v>299</v>
      </c>
      <c r="D56" s="73" t="s">
        <v>332</v>
      </c>
      <c r="E56" s="73" t="s">
        <v>446</v>
      </c>
      <c r="F56" s="73" t="s">
        <v>302</v>
      </c>
      <c r="G56" s="44" t="s">
        <v>447</v>
      </c>
      <c r="H56" s="73" t="s">
        <v>303</v>
      </c>
      <c r="I56" s="73" t="s">
        <v>304</v>
      </c>
      <c r="J56" s="27" t="s">
        <v>448</v>
      </c>
    </row>
    <row r="57" ht="33.75" customHeight="1" spans="1:10">
      <c r="A57" s="27" t="s">
        <v>277</v>
      </c>
      <c r="B57" s="27" t="s">
        <v>428</v>
      </c>
      <c r="C57" s="73" t="s">
        <v>308</v>
      </c>
      <c r="D57" s="73" t="s">
        <v>309</v>
      </c>
      <c r="E57" s="73" t="s">
        <v>449</v>
      </c>
      <c r="F57" s="73" t="s">
        <v>322</v>
      </c>
      <c r="G57" s="44" t="s">
        <v>357</v>
      </c>
      <c r="H57" s="73" t="s">
        <v>312</v>
      </c>
      <c r="I57" s="73" t="s">
        <v>304</v>
      </c>
      <c r="J57" s="27" t="s">
        <v>450</v>
      </c>
    </row>
    <row r="58" ht="33.75" customHeight="1" spans="1:10">
      <c r="A58" s="27" t="s">
        <v>259</v>
      </c>
      <c r="B58" s="27" t="s">
        <v>451</v>
      </c>
      <c r="C58" s="73" t="s">
        <v>299</v>
      </c>
      <c r="D58" s="73" t="s">
        <v>300</v>
      </c>
      <c r="E58" s="73" t="s">
        <v>452</v>
      </c>
      <c r="F58" s="73" t="s">
        <v>328</v>
      </c>
      <c r="G58" s="44" t="s">
        <v>44</v>
      </c>
      <c r="H58" s="73" t="s">
        <v>355</v>
      </c>
      <c r="I58" s="73" t="s">
        <v>304</v>
      </c>
      <c r="J58" s="27" t="s">
        <v>453</v>
      </c>
    </row>
    <row r="59" ht="33.75" customHeight="1" spans="1:10">
      <c r="A59" s="27" t="s">
        <v>259</v>
      </c>
      <c r="B59" s="27" t="s">
        <v>451</v>
      </c>
      <c r="C59" s="73" t="s">
        <v>299</v>
      </c>
      <c r="D59" s="73" t="s">
        <v>332</v>
      </c>
      <c r="E59" s="73" t="s">
        <v>454</v>
      </c>
      <c r="F59" s="73" t="s">
        <v>328</v>
      </c>
      <c r="G59" s="44" t="s">
        <v>357</v>
      </c>
      <c r="H59" s="73" t="s">
        <v>312</v>
      </c>
      <c r="I59" s="73" t="s">
        <v>304</v>
      </c>
      <c r="J59" s="27" t="s">
        <v>455</v>
      </c>
    </row>
    <row r="60" ht="33.75" customHeight="1" spans="1:10">
      <c r="A60" s="27" t="s">
        <v>259</v>
      </c>
      <c r="B60" s="27" t="s">
        <v>451</v>
      </c>
      <c r="C60" s="73" t="s">
        <v>308</v>
      </c>
      <c r="D60" s="73" t="s">
        <v>309</v>
      </c>
      <c r="E60" s="73" t="s">
        <v>456</v>
      </c>
      <c r="F60" s="73" t="s">
        <v>302</v>
      </c>
      <c r="G60" s="44" t="s">
        <v>411</v>
      </c>
      <c r="H60" s="73"/>
      <c r="I60" s="73" t="s">
        <v>408</v>
      </c>
      <c r="J60" s="27" t="s">
        <v>457</v>
      </c>
    </row>
    <row r="61" ht="33.75" customHeight="1" spans="1:10">
      <c r="A61" s="27" t="s">
        <v>259</v>
      </c>
      <c r="B61" s="27" t="s">
        <v>451</v>
      </c>
      <c r="C61" s="73" t="s">
        <v>308</v>
      </c>
      <c r="D61" s="73" t="s">
        <v>343</v>
      </c>
      <c r="E61" s="73" t="s">
        <v>456</v>
      </c>
      <c r="F61" s="73" t="s">
        <v>302</v>
      </c>
      <c r="G61" s="44" t="s">
        <v>411</v>
      </c>
      <c r="H61" s="73"/>
      <c r="I61" s="73" t="s">
        <v>408</v>
      </c>
      <c r="J61" s="27" t="s">
        <v>457</v>
      </c>
    </row>
    <row r="62" ht="33.75" customHeight="1" spans="1:10">
      <c r="A62" s="27" t="s">
        <v>259</v>
      </c>
      <c r="B62" s="27" t="s">
        <v>451</v>
      </c>
      <c r="C62" s="73" t="s">
        <v>314</v>
      </c>
      <c r="D62" s="73" t="s">
        <v>315</v>
      </c>
      <c r="E62" s="73" t="s">
        <v>350</v>
      </c>
      <c r="F62" s="73" t="s">
        <v>328</v>
      </c>
      <c r="G62" s="44" t="s">
        <v>357</v>
      </c>
      <c r="H62" s="73" t="s">
        <v>312</v>
      </c>
      <c r="I62" s="73" t="s">
        <v>304</v>
      </c>
      <c r="J62" s="27" t="s">
        <v>458</v>
      </c>
    </row>
    <row r="63" ht="33.75" customHeight="1" spans="1:10">
      <c r="A63" s="27" t="s">
        <v>267</v>
      </c>
      <c r="B63" s="27" t="s">
        <v>459</v>
      </c>
      <c r="C63" s="73" t="s">
        <v>299</v>
      </c>
      <c r="D63" s="73" t="s">
        <v>300</v>
      </c>
      <c r="E63" s="73" t="s">
        <v>301</v>
      </c>
      <c r="F63" s="73" t="s">
        <v>302</v>
      </c>
      <c r="G63" s="44" t="s">
        <v>460</v>
      </c>
      <c r="H63" s="73" t="s">
        <v>355</v>
      </c>
      <c r="I63" s="73" t="s">
        <v>304</v>
      </c>
      <c r="J63" s="27" t="s">
        <v>461</v>
      </c>
    </row>
    <row r="64" ht="33.75" customHeight="1" spans="1:10">
      <c r="A64" s="27" t="s">
        <v>267</v>
      </c>
      <c r="B64" s="27" t="s">
        <v>459</v>
      </c>
      <c r="C64" s="73" t="s">
        <v>299</v>
      </c>
      <c r="D64" s="73" t="s">
        <v>332</v>
      </c>
      <c r="E64" s="73" t="s">
        <v>441</v>
      </c>
      <c r="F64" s="73" t="s">
        <v>328</v>
      </c>
      <c r="G64" s="44" t="s">
        <v>357</v>
      </c>
      <c r="H64" s="73" t="s">
        <v>312</v>
      </c>
      <c r="I64" s="73" t="s">
        <v>304</v>
      </c>
      <c r="J64" s="27" t="s">
        <v>462</v>
      </c>
    </row>
    <row r="65" ht="33.75" customHeight="1" spans="1:10">
      <c r="A65" s="27" t="s">
        <v>267</v>
      </c>
      <c r="B65" s="27" t="s">
        <v>459</v>
      </c>
      <c r="C65" s="73" t="s">
        <v>299</v>
      </c>
      <c r="D65" s="73" t="s">
        <v>360</v>
      </c>
      <c r="E65" s="73" t="s">
        <v>463</v>
      </c>
      <c r="F65" s="73" t="s">
        <v>328</v>
      </c>
      <c r="G65" s="44" t="s">
        <v>357</v>
      </c>
      <c r="H65" s="73" t="s">
        <v>312</v>
      </c>
      <c r="I65" s="73" t="s">
        <v>304</v>
      </c>
      <c r="J65" s="27" t="s">
        <v>464</v>
      </c>
    </row>
    <row r="66" ht="33.75" customHeight="1" spans="1:10">
      <c r="A66" s="27" t="s">
        <v>267</v>
      </c>
      <c r="B66" s="27" t="s">
        <v>459</v>
      </c>
      <c r="C66" s="73" t="s">
        <v>308</v>
      </c>
      <c r="D66" s="73" t="s">
        <v>343</v>
      </c>
      <c r="E66" s="73" t="s">
        <v>363</v>
      </c>
      <c r="F66" s="73" t="s">
        <v>328</v>
      </c>
      <c r="G66" s="44" t="s">
        <v>465</v>
      </c>
      <c r="H66" s="73"/>
      <c r="I66" s="73" t="s">
        <v>408</v>
      </c>
      <c r="J66" s="27" t="s">
        <v>466</v>
      </c>
    </row>
    <row r="67" ht="49" customHeight="1" spans="1:10">
      <c r="A67" s="27" t="s">
        <v>267</v>
      </c>
      <c r="B67" s="27" t="s">
        <v>459</v>
      </c>
      <c r="C67" s="73" t="s">
        <v>314</v>
      </c>
      <c r="D67" s="73" t="s">
        <v>315</v>
      </c>
      <c r="E67" s="73" t="s">
        <v>316</v>
      </c>
      <c r="F67" s="73" t="s">
        <v>302</v>
      </c>
      <c r="G67" s="44" t="s">
        <v>317</v>
      </c>
      <c r="H67" s="73" t="s">
        <v>312</v>
      </c>
      <c r="I67" s="73" t="s">
        <v>304</v>
      </c>
      <c r="J67" s="27" t="s">
        <v>467</v>
      </c>
    </row>
    <row r="68" ht="33.75" customHeight="1" spans="1:10">
      <c r="A68" s="27" t="s">
        <v>275</v>
      </c>
      <c r="B68" s="27" t="s">
        <v>468</v>
      </c>
      <c r="C68" s="73" t="s">
        <v>299</v>
      </c>
      <c r="D68" s="73" t="s">
        <v>300</v>
      </c>
      <c r="E68" s="73" t="s">
        <v>301</v>
      </c>
      <c r="F68" s="73" t="s">
        <v>302</v>
      </c>
      <c r="G68" s="44" t="s">
        <v>469</v>
      </c>
      <c r="H68" s="73" t="s">
        <v>355</v>
      </c>
      <c r="I68" s="73" t="s">
        <v>304</v>
      </c>
      <c r="J68" s="27" t="s">
        <v>470</v>
      </c>
    </row>
    <row r="69" ht="33.75" customHeight="1" spans="1:10">
      <c r="A69" s="27" t="s">
        <v>275</v>
      </c>
      <c r="B69" s="27" t="s">
        <v>468</v>
      </c>
      <c r="C69" s="73" t="s">
        <v>299</v>
      </c>
      <c r="D69" s="73" t="s">
        <v>332</v>
      </c>
      <c r="E69" s="73" t="s">
        <v>441</v>
      </c>
      <c r="F69" s="73" t="s">
        <v>302</v>
      </c>
      <c r="G69" s="44" t="s">
        <v>317</v>
      </c>
      <c r="H69" s="73" t="s">
        <v>312</v>
      </c>
      <c r="I69" s="73" t="s">
        <v>304</v>
      </c>
      <c r="J69" s="27" t="s">
        <v>471</v>
      </c>
    </row>
    <row r="70" ht="33.75" customHeight="1" spans="1:10">
      <c r="A70" s="27" t="s">
        <v>275</v>
      </c>
      <c r="B70" s="27" t="s">
        <v>468</v>
      </c>
      <c r="C70" s="73" t="s">
        <v>299</v>
      </c>
      <c r="D70" s="73" t="s">
        <v>360</v>
      </c>
      <c r="E70" s="73" t="s">
        <v>472</v>
      </c>
      <c r="F70" s="73" t="s">
        <v>328</v>
      </c>
      <c r="G70" s="44" t="s">
        <v>473</v>
      </c>
      <c r="H70" s="73"/>
      <c r="I70" s="73" t="s">
        <v>408</v>
      </c>
      <c r="J70" s="27" t="s">
        <v>474</v>
      </c>
    </row>
    <row r="71" ht="33.75" customHeight="1" spans="1:10">
      <c r="A71" s="27" t="s">
        <v>275</v>
      </c>
      <c r="B71" s="27" t="s">
        <v>468</v>
      </c>
      <c r="C71" s="73" t="s">
        <v>308</v>
      </c>
      <c r="D71" s="73" t="s">
        <v>309</v>
      </c>
      <c r="E71" s="73" t="s">
        <v>475</v>
      </c>
      <c r="F71" s="73" t="s">
        <v>322</v>
      </c>
      <c r="G71" s="44" t="s">
        <v>415</v>
      </c>
      <c r="H71" s="73" t="s">
        <v>324</v>
      </c>
      <c r="I71" s="73" t="s">
        <v>304</v>
      </c>
      <c r="J71" s="27" t="s">
        <v>476</v>
      </c>
    </row>
    <row r="72" ht="33.75" customHeight="1" spans="1:10">
      <c r="A72" s="27" t="s">
        <v>275</v>
      </c>
      <c r="B72" s="27" t="s">
        <v>468</v>
      </c>
      <c r="C72" s="73" t="s">
        <v>308</v>
      </c>
      <c r="D72" s="73" t="s">
        <v>309</v>
      </c>
      <c r="E72" s="73" t="s">
        <v>477</v>
      </c>
      <c r="F72" s="73" t="s">
        <v>322</v>
      </c>
      <c r="G72" s="44" t="s">
        <v>323</v>
      </c>
      <c r="H72" s="73" t="s">
        <v>324</v>
      </c>
      <c r="I72" s="73" t="s">
        <v>304</v>
      </c>
      <c r="J72" s="27" t="s">
        <v>478</v>
      </c>
    </row>
    <row r="73" ht="54" customHeight="1" spans="1:10">
      <c r="A73" s="27" t="s">
        <v>275</v>
      </c>
      <c r="B73" s="27" t="s">
        <v>468</v>
      </c>
      <c r="C73" s="73" t="s">
        <v>308</v>
      </c>
      <c r="D73" s="73" t="s">
        <v>343</v>
      </c>
      <c r="E73" s="73" t="s">
        <v>479</v>
      </c>
      <c r="F73" s="73" t="s">
        <v>302</v>
      </c>
      <c r="G73" s="44" t="s">
        <v>317</v>
      </c>
      <c r="H73" s="73" t="s">
        <v>312</v>
      </c>
      <c r="I73" s="73" t="s">
        <v>304</v>
      </c>
      <c r="J73" s="27" t="s">
        <v>480</v>
      </c>
    </row>
    <row r="74" ht="51" customHeight="1" spans="1:10">
      <c r="A74" s="27" t="s">
        <v>275</v>
      </c>
      <c r="B74" s="27" t="s">
        <v>468</v>
      </c>
      <c r="C74" s="73" t="s">
        <v>314</v>
      </c>
      <c r="D74" s="73" t="s">
        <v>315</v>
      </c>
      <c r="E74" s="73" t="s">
        <v>316</v>
      </c>
      <c r="F74" s="73" t="s">
        <v>302</v>
      </c>
      <c r="G74" s="44" t="s">
        <v>317</v>
      </c>
      <c r="H74" s="73" t="s">
        <v>312</v>
      </c>
      <c r="I74" s="73" t="s">
        <v>304</v>
      </c>
      <c r="J74" s="27" t="s">
        <v>481</v>
      </c>
    </row>
    <row r="75" ht="69" customHeight="1" spans="1:10">
      <c r="A75" s="27" t="s">
        <v>262</v>
      </c>
      <c r="B75" s="27" t="s">
        <v>482</v>
      </c>
      <c r="C75" s="73" t="s">
        <v>299</v>
      </c>
      <c r="D75" s="73" t="s">
        <v>300</v>
      </c>
      <c r="E75" s="73" t="s">
        <v>327</v>
      </c>
      <c r="F75" s="73" t="s">
        <v>302</v>
      </c>
      <c r="G75" s="44" t="s">
        <v>483</v>
      </c>
      <c r="H75" s="73" t="s">
        <v>330</v>
      </c>
      <c r="I75" s="73" t="s">
        <v>304</v>
      </c>
      <c r="J75" s="27" t="s">
        <v>484</v>
      </c>
    </row>
    <row r="76" ht="65" customHeight="1" spans="1:10">
      <c r="A76" s="27" t="s">
        <v>262</v>
      </c>
      <c r="B76" s="27" t="s">
        <v>482</v>
      </c>
      <c r="C76" s="73" t="s">
        <v>299</v>
      </c>
      <c r="D76" s="73" t="s">
        <v>300</v>
      </c>
      <c r="E76" s="73" t="s">
        <v>485</v>
      </c>
      <c r="F76" s="73" t="s">
        <v>302</v>
      </c>
      <c r="G76" s="44" t="s">
        <v>486</v>
      </c>
      <c r="H76" s="73" t="s">
        <v>355</v>
      </c>
      <c r="I76" s="73" t="s">
        <v>304</v>
      </c>
      <c r="J76" s="27" t="s">
        <v>487</v>
      </c>
    </row>
    <row r="77" ht="33.75" customHeight="1" spans="1:10">
      <c r="A77" s="27" t="s">
        <v>262</v>
      </c>
      <c r="B77" s="27" t="s">
        <v>482</v>
      </c>
      <c r="C77" s="73" t="s">
        <v>299</v>
      </c>
      <c r="D77" s="73" t="s">
        <v>332</v>
      </c>
      <c r="E77" s="73" t="s">
        <v>488</v>
      </c>
      <c r="F77" s="73" t="s">
        <v>328</v>
      </c>
      <c r="G77" s="44" t="s">
        <v>357</v>
      </c>
      <c r="H77" s="73" t="s">
        <v>312</v>
      </c>
      <c r="I77" s="73" t="s">
        <v>304</v>
      </c>
      <c r="J77" s="27" t="s">
        <v>489</v>
      </c>
    </row>
    <row r="78" ht="63" customHeight="1" spans="1:10">
      <c r="A78" s="27" t="s">
        <v>262</v>
      </c>
      <c r="B78" s="27" t="s">
        <v>482</v>
      </c>
      <c r="C78" s="73" t="s">
        <v>299</v>
      </c>
      <c r="D78" s="73" t="s">
        <v>332</v>
      </c>
      <c r="E78" s="73" t="s">
        <v>490</v>
      </c>
      <c r="F78" s="73" t="s">
        <v>328</v>
      </c>
      <c r="G78" s="44" t="s">
        <v>357</v>
      </c>
      <c r="H78" s="73" t="s">
        <v>312</v>
      </c>
      <c r="I78" s="73" t="s">
        <v>304</v>
      </c>
      <c r="J78" s="73" t="s">
        <v>491</v>
      </c>
    </row>
    <row r="79" ht="33.75" customHeight="1" spans="1:10">
      <c r="A79" s="27" t="s">
        <v>262</v>
      </c>
      <c r="B79" s="27" t="s">
        <v>482</v>
      </c>
      <c r="C79" s="73" t="s">
        <v>299</v>
      </c>
      <c r="D79" s="73" t="s">
        <v>332</v>
      </c>
      <c r="E79" s="73" t="s">
        <v>492</v>
      </c>
      <c r="F79" s="73" t="s">
        <v>302</v>
      </c>
      <c r="G79" s="44" t="s">
        <v>377</v>
      </c>
      <c r="H79" s="73" t="s">
        <v>312</v>
      </c>
      <c r="I79" s="73" t="s">
        <v>304</v>
      </c>
      <c r="J79" s="27" t="s">
        <v>493</v>
      </c>
    </row>
    <row r="80" ht="49" customHeight="1" spans="1:10">
      <c r="A80" s="27" t="s">
        <v>262</v>
      </c>
      <c r="B80" s="27" t="s">
        <v>482</v>
      </c>
      <c r="C80" s="73" t="s">
        <v>308</v>
      </c>
      <c r="D80" s="73" t="s">
        <v>343</v>
      </c>
      <c r="E80" s="73" t="s">
        <v>494</v>
      </c>
      <c r="F80" s="73" t="s">
        <v>328</v>
      </c>
      <c r="G80" s="44" t="s">
        <v>357</v>
      </c>
      <c r="H80" s="73" t="s">
        <v>312</v>
      </c>
      <c r="I80" s="73" t="s">
        <v>304</v>
      </c>
      <c r="J80" s="73" t="s">
        <v>412</v>
      </c>
    </row>
    <row r="81" ht="53" customHeight="1" spans="1:10">
      <c r="A81" s="27" t="s">
        <v>262</v>
      </c>
      <c r="B81" s="27" t="s">
        <v>482</v>
      </c>
      <c r="C81" s="73" t="s">
        <v>308</v>
      </c>
      <c r="D81" s="73" t="s">
        <v>343</v>
      </c>
      <c r="E81" s="73" t="s">
        <v>495</v>
      </c>
      <c r="F81" s="73" t="s">
        <v>328</v>
      </c>
      <c r="G81" s="44" t="s">
        <v>411</v>
      </c>
      <c r="H81" s="73"/>
      <c r="I81" s="73" t="s">
        <v>408</v>
      </c>
      <c r="J81" s="27" t="s">
        <v>496</v>
      </c>
    </row>
    <row r="82" ht="33.75" customHeight="1" spans="1:10">
      <c r="A82" s="27" t="s">
        <v>262</v>
      </c>
      <c r="B82" s="27" t="s">
        <v>482</v>
      </c>
      <c r="C82" s="73" t="s">
        <v>314</v>
      </c>
      <c r="D82" s="73" t="s">
        <v>315</v>
      </c>
      <c r="E82" s="73" t="s">
        <v>350</v>
      </c>
      <c r="F82" s="73" t="s">
        <v>302</v>
      </c>
      <c r="G82" s="44" t="s">
        <v>317</v>
      </c>
      <c r="H82" s="73" t="s">
        <v>312</v>
      </c>
      <c r="I82" s="73" t="s">
        <v>304</v>
      </c>
      <c r="J82" s="27" t="s">
        <v>497</v>
      </c>
    </row>
    <row r="83" ht="51" customHeight="1" spans="1:10">
      <c r="A83" s="27" t="s">
        <v>279</v>
      </c>
      <c r="B83" s="27" t="s">
        <v>498</v>
      </c>
      <c r="C83" s="73" t="s">
        <v>299</v>
      </c>
      <c r="D83" s="73" t="s">
        <v>300</v>
      </c>
      <c r="E83" s="73" t="s">
        <v>327</v>
      </c>
      <c r="F83" s="73" t="s">
        <v>302</v>
      </c>
      <c r="G83" s="44" t="s">
        <v>53</v>
      </c>
      <c r="H83" s="73" t="s">
        <v>355</v>
      </c>
      <c r="I83" s="73" t="s">
        <v>304</v>
      </c>
      <c r="J83" s="27" t="s">
        <v>499</v>
      </c>
    </row>
    <row r="84" ht="51" customHeight="1" spans="1:10">
      <c r="A84" s="27" t="s">
        <v>279</v>
      </c>
      <c r="B84" s="27" t="s">
        <v>498</v>
      </c>
      <c r="C84" s="73" t="s">
        <v>299</v>
      </c>
      <c r="D84" s="73" t="s">
        <v>300</v>
      </c>
      <c r="E84" s="73" t="s">
        <v>401</v>
      </c>
      <c r="F84" s="73" t="s">
        <v>302</v>
      </c>
      <c r="G84" s="44" t="s">
        <v>49</v>
      </c>
      <c r="H84" s="73" t="s">
        <v>330</v>
      </c>
      <c r="I84" s="73" t="s">
        <v>304</v>
      </c>
      <c r="J84" s="27" t="s">
        <v>500</v>
      </c>
    </row>
    <row r="85" ht="51" customHeight="1" spans="1:10">
      <c r="A85" s="27" t="s">
        <v>279</v>
      </c>
      <c r="B85" s="27" t="s">
        <v>498</v>
      </c>
      <c r="C85" s="73" t="s">
        <v>299</v>
      </c>
      <c r="D85" s="73" t="s">
        <v>300</v>
      </c>
      <c r="E85" s="73" t="s">
        <v>501</v>
      </c>
      <c r="F85" s="73" t="s">
        <v>302</v>
      </c>
      <c r="G85" s="44" t="s">
        <v>45</v>
      </c>
      <c r="H85" s="73" t="s">
        <v>303</v>
      </c>
      <c r="I85" s="73" t="s">
        <v>304</v>
      </c>
      <c r="J85" s="27" t="s">
        <v>502</v>
      </c>
    </row>
    <row r="86" ht="69" customHeight="1" spans="1:10">
      <c r="A86" s="27" t="s">
        <v>279</v>
      </c>
      <c r="B86" s="27" t="s">
        <v>498</v>
      </c>
      <c r="C86" s="73" t="s">
        <v>299</v>
      </c>
      <c r="D86" s="73" t="s">
        <v>300</v>
      </c>
      <c r="E86" s="73" t="s">
        <v>503</v>
      </c>
      <c r="F86" s="73" t="s">
        <v>302</v>
      </c>
      <c r="G86" s="44" t="s">
        <v>504</v>
      </c>
      <c r="H86" s="73" t="s">
        <v>355</v>
      </c>
      <c r="I86" s="73" t="s">
        <v>304</v>
      </c>
      <c r="J86" s="27" t="s">
        <v>505</v>
      </c>
    </row>
    <row r="87" ht="33.75" customHeight="1" spans="1:10">
      <c r="A87" s="27" t="s">
        <v>279</v>
      </c>
      <c r="B87" s="27" t="s">
        <v>498</v>
      </c>
      <c r="C87" s="73" t="s">
        <v>308</v>
      </c>
      <c r="D87" s="73" t="s">
        <v>343</v>
      </c>
      <c r="E87" s="73" t="s">
        <v>410</v>
      </c>
      <c r="F87" s="73" t="s">
        <v>302</v>
      </c>
      <c r="G87" s="44" t="s">
        <v>506</v>
      </c>
      <c r="H87" s="73" t="s">
        <v>312</v>
      </c>
      <c r="I87" s="73" t="s">
        <v>304</v>
      </c>
      <c r="J87" s="27" t="s">
        <v>507</v>
      </c>
    </row>
    <row r="88" ht="33.75" customHeight="1" spans="1:10">
      <c r="A88" s="27" t="s">
        <v>279</v>
      </c>
      <c r="B88" s="27" t="s">
        <v>498</v>
      </c>
      <c r="C88" s="73" t="s">
        <v>308</v>
      </c>
      <c r="D88" s="73" t="s">
        <v>508</v>
      </c>
      <c r="E88" s="73" t="s">
        <v>509</v>
      </c>
      <c r="F88" s="73" t="s">
        <v>328</v>
      </c>
      <c r="G88" s="44" t="s">
        <v>510</v>
      </c>
      <c r="H88" s="73"/>
      <c r="I88" s="73" t="s">
        <v>408</v>
      </c>
      <c r="J88" s="27" t="s">
        <v>511</v>
      </c>
    </row>
    <row r="89" ht="33.75" customHeight="1" spans="1:10">
      <c r="A89" s="27" t="s">
        <v>279</v>
      </c>
      <c r="B89" s="27" t="s">
        <v>498</v>
      </c>
      <c r="C89" s="73" t="s">
        <v>308</v>
      </c>
      <c r="D89" s="73" t="s">
        <v>508</v>
      </c>
      <c r="E89" s="73" t="s">
        <v>512</v>
      </c>
      <c r="F89" s="73" t="s">
        <v>328</v>
      </c>
      <c r="G89" s="44" t="s">
        <v>510</v>
      </c>
      <c r="H89" s="73"/>
      <c r="I89" s="73" t="s">
        <v>408</v>
      </c>
      <c r="J89" s="27" t="s">
        <v>513</v>
      </c>
    </row>
    <row r="90" ht="33.75" customHeight="1" spans="1:10">
      <c r="A90" s="27" t="s">
        <v>279</v>
      </c>
      <c r="B90" s="27" t="s">
        <v>498</v>
      </c>
      <c r="C90" s="73" t="s">
        <v>314</v>
      </c>
      <c r="D90" s="73" t="s">
        <v>315</v>
      </c>
      <c r="E90" s="73" t="s">
        <v>350</v>
      </c>
      <c r="F90" s="73" t="s">
        <v>302</v>
      </c>
      <c r="G90" s="44" t="s">
        <v>317</v>
      </c>
      <c r="H90" s="73" t="s">
        <v>312</v>
      </c>
      <c r="I90" s="73" t="s">
        <v>304</v>
      </c>
      <c r="J90" s="27" t="s">
        <v>514</v>
      </c>
    </row>
    <row r="91" ht="60" customHeight="1" spans="1:10">
      <c r="A91" s="155" t="s">
        <v>255</v>
      </c>
      <c r="B91" s="156" t="s">
        <v>515</v>
      </c>
      <c r="C91" s="73" t="s">
        <v>299</v>
      </c>
      <c r="D91" s="73" t="s">
        <v>300</v>
      </c>
      <c r="E91" s="73" t="s">
        <v>485</v>
      </c>
      <c r="F91" s="73" t="s">
        <v>302</v>
      </c>
      <c r="G91" s="44" t="s">
        <v>486</v>
      </c>
      <c r="H91" s="73" t="s">
        <v>355</v>
      </c>
      <c r="I91" s="73" t="s">
        <v>304</v>
      </c>
      <c r="J91" s="27" t="s">
        <v>516</v>
      </c>
    </row>
    <row r="92" ht="60" customHeight="1" spans="1:10">
      <c r="A92" s="155"/>
      <c r="B92" s="156"/>
      <c r="C92" s="73" t="s">
        <v>299</v>
      </c>
      <c r="D92" s="73" t="s">
        <v>300</v>
      </c>
      <c r="E92" s="73" t="s">
        <v>517</v>
      </c>
      <c r="F92" s="73" t="s">
        <v>302</v>
      </c>
      <c r="G92" s="44" t="s">
        <v>55</v>
      </c>
      <c r="H92" s="73" t="s">
        <v>303</v>
      </c>
      <c r="I92" s="73" t="s">
        <v>304</v>
      </c>
      <c r="J92" s="27" t="s">
        <v>518</v>
      </c>
    </row>
    <row r="93" ht="60" customHeight="1" spans="1:10">
      <c r="A93" s="155"/>
      <c r="B93" s="156"/>
      <c r="C93" s="73" t="s">
        <v>299</v>
      </c>
      <c r="D93" s="73" t="s">
        <v>300</v>
      </c>
      <c r="E93" s="73" t="s">
        <v>519</v>
      </c>
      <c r="F93" s="73" t="s">
        <v>302</v>
      </c>
      <c r="G93" s="44" t="s">
        <v>53</v>
      </c>
      <c r="H93" s="73" t="s">
        <v>330</v>
      </c>
      <c r="I93" s="73" t="s">
        <v>304</v>
      </c>
      <c r="J93" s="27" t="s">
        <v>520</v>
      </c>
    </row>
    <row r="94" ht="60" customHeight="1" spans="1:10">
      <c r="A94" s="155"/>
      <c r="B94" s="156"/>
      <c r="C94" s="73" t="s">
        <v>299</v>
      </c>
      <c r="D94" s="73" t="s">
        <v>300</v>
      </c>
      <c r="E94" s="73" t="s">
        <v>521</v>
      </c>
      <c r="F94" s="73" t="s">
        <v>302</v>
      </c>
      <c r="G94" s="44" t="s">
        <v>522</v>
      </c>
      <c r="H94" s="73" t="s">
        <v>303</v>
      </c>
      <c r="I94" s="73" t="s">
        <v>304</v>
      </c>
      <c r="J94" s="27" t="s">
        <v>523</v>
      </c>
    </row>
    <row r="95" ht="60" customHeight="1" spans="1:10">
      <c r="A95" s="155"/>
      <c r="B95" s="156"/>
      <c r="C95" s="73" t="s">
        <v>299</v>
      </c>
      <c r="D95" s="73" t="s">
        <v>332</v>
      </c>
      <c r="E95" s="73" t="s">
        <v>524</v>
      </c>
      <c r="F95" s="73" t="s">
        <v>302</v>
      </c>
      <c r="G95" s="44" t="s">
        <v>317</v>
      </c>
      <c r="H95" s="73" t="s">
        <v>312</v>
      </c>
      <c r="I95" s="73" t="s">
        <v>304</v>
      </c>
      <c r="J95" s="27" t="s">
        <v>525</v>
      </c>
    </row>
    <row r="96" ht="60" customHeight="1" spans="1:10">
      <c r="A96" s="155" t="s">
        <v>255</v>
      </c>
      <c r="B96" s="156" t="s">
        <v>515</v>
      </c>
      <c r="C96" s="73" t="s">
        <v>299</v>
      </c>
      <c r="D96" s="73" t="s">
        <v>332</v>
      </c>
      <c r="E96" s="73" t="s">
        <v>526</v>
      </c>
      <c r="F96" s="73" t="s">
        <v>302</v>
      </c>
      <c r="G96" s="44" t="s">
        <v>317</v>
      </c>
      <c r="H96" s="73" t="s">
        <v>312</v>
      </c>
      <c r="I96" s="73" t="s">
        <v>304</v>
      </c>
      <c r="J96" s="27" t="s">
        <v>527</v>
      </c>
    </row>
    <row r="97" ht="60" customHeight="1" spans="1:10">
      <c r="A97" s="155"/>
      <c r="B97" s="156"/>
      <c r="C97" s="73" t="s">
        <v>299</v>
      </c>
      <c r="D97" s="73" t="s">
        <v>332</v>
      </c>
      <c r="E97" s="73" t="s">
        <v>528</v>
      </c>
      <c r="F97" s="73" t="s">
        <v>302</v>
      </c>
      <c r="G97" s="44" t="s">
        <v>377</v>
      </c>
      <c r="H97" s="73" t="s">
        <v>312</v>
      </c>
      <c r="I97" s="73" t="s">
        <v>304</v>
      </c>
      <c r="J97" s="27" t="s">
        <v>529</v>
      </c>
    </row>
    <row r="98" ht="60" customHeight="1" spans="1:10">
      <c r="A98" s="155"/>
      <c r="B98" s="156"/>
      <c r="C98" s="73" t="s">
        <v>308</v>
      </c>
      <c r="D98" s="73" t="s">
        <v>343</v>
      </c>
      <c r="E98" s="73" t="s">
        <v>530</v>
      </c>
      <c r="F98" s="73" t="s">
        <v>328</v>
      </c>
      <c r="G98" s="44" t="s">
        <v>357</v>
      </c>
      <c r="H98" s="73" t="s">
        <v>312</v>
      </c>
      <c r="I98" s="73" t="s">
        <v>304</v>
      </c>
      <c r="J98" s="73" t="s">
        <v>531</v>
      </c>
    </row>
    <row r="99" ht="60" customHeight="1" spans="1:10">
      <c r="A99" s="155"/>
      <c r="B99" s="156"/>
      <c r="C99" s="73" t="s">
        <v>308</v>
      </c>
      <c r="D99" s="73" t="s">
        <v>343</v>
      </c>
      <c r="E99" s="73" t="s">
        <v>532</v>
      </c>
      <c r="F99" s="73" t="s">
        <v>328</v>
      </c>
      <c r="G99" s="44" t="s">
        <v>411</v>
      </c>
      <c r="H99" s="73"/>
      <c r="I99" s="73" t="s">
        <v>408</v>
      </c>
      <c r="J99" s="27" t="s">
        <v>533</v>
      </c>
    </row>
    <row r="100" ht="60" customHeight="1" spans="1:10">
      <c r="A100" s="155"/>
      <c r="B100" s="156"/>
      <c r="C100" s="73" t="s">
        <v>314</v>
      </c>
      <c r="D100" s="73" t="s">
        <v>315</v>
      </c>
      <c r="E100" s="73" t="s">
        <v>534</v>
      </c>
      <c r="F100" s="73" t="s">
        <v>302</v>
      </c>
      <c r="G100" s="44" t="s">
        <v>317</v>
      </c>
      <c r="H100" s="73" t="s">
        <v>312</v>
      </c>
      <c r="I100" s="73" t="s">
        <v>304</v>
      </c>
      <c r="J100" s="27" t="s">
        <v>535</v>
      </c>
    </row>
  </sheetData>
  <mergeCells count="32">
    <mergeCell ref="A2:J2"/>
    <mergeCell ref="A3:H3"/>
    <mergeCell ref="A8:A12"/>
    <mergeCell ref="A13:A19"/>
    <mergeCell ref="A20:A25"/>
    <mergeCell ref="A26:A33"/>
    <mergeCell ref="A34:A37"/>
    <mergeCell ref="A38:A43"/>
    <mergeCell ref="A44:A49"/>
    <mergeCell ref="A50:A57"/>
    <mergeCell ref="A58:A62"/>
    <mergeCell ref="A63:A67"/>
    <mergeCell ref="A68:A74"/>
    <mergeCell ref="A75:A82"/>
    <mergeCell ref="A83:A90"/>
    <mergeCell ref="A91:A95"/>
    <mergeCell ref="A96:A100"/>
    <mergeCell ref="B8:B12"/>
    <mergeCell ref="B13:B19"/>
    <mergeCell ref="B20:B25"/>
    <mergeCell ref="B26:B33"/>
    <mergeCell ref="B34:B37"/>
    <mergeCell ref="B38:B43"/>
    <mergeCell ref="B44:B49"/>
    <mergeCell ref="B50:B57"/>
    <mergeCell ref="B58:B62"/>
    <mergeCell ref="B63:B67"/>
    <mergeCell ref="B68:B74"/>
    <mergeCell ref="B75:B82"/>
    <mergeCell ref="B83:B90"/>
    <mergeCell ref="B91:B95"/>
    <mergeCell ref="B96:B100"/>
  </mergeCells>
  <pageMargins left="0.75" right="0.75" top="1" bottom="1" header="0.5" footer="0.5"/>
  <pageSetup paperSize="9" scale="6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D21" sqref="D21"/>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9"/>
      <c r="F1" s="140" t="s">
        <v>536</v>
      </c>
    </row>
    <row r="2" ht="28.5" customHeight="1" spans="1:6">
      <c r="A2" s="33" t="s">
        <v>537</v>
      </c>
      <c r="B2" s="33"/>
      <c r="C2" s="33"/>
      <c r="D2" s="33"/>
      <c r="E2" s="33"/>
      <c r="F2" s="33"/>
    </row>
    <row r="3" ht="15" customHeight="1" spans="1:6">
      <c r="A3" s="141" t="str">
        <f>"单位名称："&amp;"中国共产党玉溪市委员会组织部"</f>
        <v>单位名称：中国共产党玉溪市委员会组织部</v>
      </c>
      <c r="B3" s="142"/>
      <c r="C3" s="142"/>
      <c r="D3" s="76"/>
      <c r="E3" s="76"/>
      <c r="F3" s="143" t="s">
        <v>538</v>
      </c>
    </row>
    <row r="4" ht="18.75" customHeight="1" spans="1:6">
      <c r="A4" s="35" t="s">
        <v>127</v>
      </c>
      <c r="B4" s="35" t="s">
        <v>68</v>
      </c>
      <c r="C4" s="35" t="s">
        <v>69</v>
      </c>
      <c r="D4" s="36" t="s">
        <v>539</v>
      </c>
      <c r="E4" s="43"/>
      <c r="F4" s="43"/>
    </row>
    <row r="5" ht="30" customHeight="1" spans="1:6">
      <c r="A5" s="42"/>
      <c r="B5" s="42"/>
      <c r="C5" s="42"/>
      <c r="D5" s="36" t="s">
        <v>30</v>
      </c>
      <c r="E5" s="43" t="s">
        <v>72</v>
      </c>
      <c r="F5" s="43" t="s">
        <v>73</v>
      </c>
    </row>
    <row r="6" ht="16.5" customHeight="1" spans="1:6">
      <c r="A6" s="43">
        <v>1</v>
      </c>
      <c r="B6" s="43">
        <v>2</v>
      </c>
      <c r="C6" s="43">
        <v>3</v>
      </c>
      <c r="D6" s="43">
        <v>4</v>
      </c>
      <c r="E6" s="43">
        <v>5</v>
      </c>
      <c r="F6" s="43">
        <v>6</v>
      </c>
    </row>
    <row r="7" ht="20.25" customHeight="1" spans="1:6">
      <c r="A7" s="44"/>
      <c r="B7" s="44"/>
      <c r="C7" s="44"/>
      <c r="D7" s="24"/>
      <c r="E7" s="144"/>
      <c r="F7" s="144"/>
    </row>
    <row r="8" ht="17.25" customHeight="1" spans="1:6">
      <c r="A8" s="145" t="s">
        <v>285</v>
      </c>
      <c r="B8" s="146"/>
      <c r="C8" s="146" t="s">
        <v>285</v>
      </c>
      <c r="D8" s="144"/>
      <c r="E8" s="144"/>
      <c r="F8" s="144"/>
    </row>
    <row r="9" customHeight="1" spans="1:1">
      <c r="A9" t="s">
        <v>540</v>
      </c>
    </row>
  </sheetData>
  <mergeCells count="7">
    <mergeCell ref="A2:F2"/>
    <mergeCell ref="A3:E3"/>
    <mergeCell ref="D4:F4"/>
    <mergeCell ref="A8:C8"/>
    <mergeCell ref="A4:A5"/>
    <mergeCell ref="B4:B5"/>
    <mergeCell ref="C4:C5"/>
  </mergeCells>
  <pageMargins left="0.751388888888889" right="0.751388888888889" top="1" bottom="1" header="0.5" footer="0.5"/>
  <pageSetup paperSize="9" scale="6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1"/>
  <sheetViews>
    <sheetView showZeros="0" workbookViewId="0">
      <selection activeCell="F25" sqref="F25"/>
    </sheetView>
  </sheetViews>
  <sheetFormatPr defaultColWidth="9.14166666666667" defaultRowHeight="14.25" customHeight="1"/>
  <cols>
    <col min="1" max="1" width="33.75" customWidth="1"/>
    <col min="2" max="2" width="21.7083333333333" customWidth="1"/>
    <col min="3" max="3" width="43.375" customWidth="1"/>
    <col min="4" max="4" width="7.70833333333333" customWidth="1"/>
    <col min="5" max="5" width="10.2833333333333" customWidth="1"/>
    <col min="6" max="6" width="14.8416666666667" customWidth="1"/>
    <col min="7" max="7" width="14.1333333333333" customWidth="1"/>
    <col min="8" max="9" width="14.7416666666667" customWidth="1"/>
    <col min="10" max="10" width="11.25" customWidth="1"/>
    <col min="11" max="11" width="12.125" customWidth="1"/>
    <col min="12" max="12" width="8.375" customWidth="1"/>
    <col min="13" max="14" width="12.575" customWidth="1"/>
    <col min="15" max="15" width="8.125" customWidth="1"/>
    <col min="16" max="16" width="10.875" customWidth="1"/>
    <col min="17" max="17" width="10.425" customWidth="1"/>
  </cols>
  <sheetData>
    <row r="1" ht="13.5" customHeight="1" spans="1:17">
      <c r="A1" s="31" t="s">
        <v>541</v>
      </c>
      <c r="B1" s="31"/>
      <c r="C1" s="31"/>
      <c r="D1" s="31"/>
      <c r="E1" s="31"/>
      <c r="F1" s="31"/>
      <c r="G1" s="31"/>
      <c r="H1" s="31"/>
      <c r="I1" s="31"/>
      <c r="J1" s="31"/>
      <c r="K1" s="31"/>
      <c r="L1" s="31"/>
      <c r="M1" s="31"/>
      <c r="N1" s="31"/>
      <c r="O1" s="50"/>
      <c r="P1" s="50"/>
      <c r="Q1" s="31"/>
    </row>
    <row r="2" ht="27.75" customHeight="1" spans="1:17">
      <c r="A2" s="74" t="s">
        <v>542</v>
      </c>
      <c r="B2" s="33"/>
      <c r="C2" s="33"/>
      <c r="D2" s="33"/>
      <c r="E2" s="33"/>
      <c r="F2" s="33"/>
      <c r="G2" s="33"/>
      <c r="H2" s="33"/>
      <c r="I2" s="33"/>
      <c r="J2" s="33"/>
      <c r="K2" s="108"/>
      <c r="L2" s="33"/>
      <c r="M2" s="33"/>
      <c r="N2" s="33"/>
      <c r="O2" s="108"/>
      <c r="P2" s="108"/>
      <c r="Q2" s="33"/>
    </row>
    <row r="3" ht="18.75" customHeight="1" spans="1:17">
      <c r="A3" s="117" t="str">
        <f>"单位名称："&amp;"中国共产党玉溪市委员会组织部"</f>
        <v>单位名称：中国共产党玉溪市委员会组织部</v>
      </c>
      <c r="B3" s="7"/>
      <c r="C3" s="7"/>
      <c r="D3" s="7"/>
      <c r="E3" s="7"/>
      <c r="F3" s="7"/>
      <c r="G3" s="7"/>
      <c r="H3" s="7"/>
      <c r="I3" s="7"/>
      <c r="J3" s="7"/>
      <c r="O3" s="84"/>
      <c r="P3" s="84"/>
      <c r="Q3" s="137" t="s">
        <v>2</v>
      </c>
    </row>
    <row r="4" ht="15.75" customHeight="1" spans="1:17">
      <c r="A4" s="35" t="s">
        <v>543</v>
      </c>
      <c r="B4" s="118" t="s">
        <v>544</v>
      </c>
      <c r="C4" s="118" t="s">
        <v>545</v>
      </c>
      <c r="D4" s="118" t="s">
        <v>546</v>
      </c>
      <c r="E4" s="118" t="s">
        <v>547</v>
      </c>
      <c r="F4" s="118" t="s">
        <v>548</v>
      </c>
      <c r="G4" s="119" t="s">
        <v>134</v>
      </c>
      <c r="H4" s="119"/>
      <c r="I4" s="119"/>
      <c r="J4" s="119"/>
      <c r="K4" s="129"/>
      <c r="L4" s="119"/>
      <c r="M4" s="119"/>
      <c r="N4" s="119"/>
      <c r="O4" s="130"/>
      <c r="P4" s="129"/>
      <c r="Q4" s="138"/>
    </row>
    <row r="5" ht="17.25" customHeight="1" spans="1:17">
      <c r="A5" s="38"/>
      <c r="B5" s="120"/>
      <c r="C5" s="120"/>
      <c r="D5" s="120"/>
      <c r="E5" s="120"/>
      <c r="F5" s="120"/>
      <c r="G5" s="120" t="s">
        <v>30</v>
      </c>
      <c r="H5" s="120" t="s">
        <v>33</v>
      </c>
      <c r="I5" s="120" t="s">
        <v>549</v>
      </c>
      <c r="J5" s="120" t="s">
        <v>550</v>
      </c>
      <c r="K5" s="131" t="s">
        <v>551</v>
      </c>
      <c r="L5" s="132" t="s">
        <v>552</v>
      </c>
      <c r="M5" s="132"/>
      <c r="N5" s="132"/>
      <c r="O5" s="133"/>
      <c r="P5" s="134"/>
      <c r="Q5" s="121"/>
    </row>
    <row r="6" ht="54" customHeight="1" spans="1:17">
      <c r="A6" s="41"/>
      <c r="B6" s="121"/>
      <c r="C6" s="121"/>
      <c r="D6" s="121"/>
      <c r="E6" s="121"/>
      <c r="F6" s="121"/>
      <c r="G6" s="121"/>
      <c r="H6" s="121" t="s">
        <v>32</v>
      </c>
      <c r="I6" s="121"/>
      <c r="J6" s="121"/>
      <c r="K6" s="135"/>
      <c r="L6" s="121" t="s">
        <v>32</v>
      </c>
      <c r="M6" s="121" t="s">
        <v>39</v>
      </c>
      <c r="N6" s="121" t="s">
        <v>141</v>
      </c>
      <c r="O6" s="136" t="s">
        <v>41</v>
      </c>
      <c r="P6" s="135" t="s">
        <v>42</v>
      </c>
      <c r="Q6" s="121" t="s">
        <v>43</v>
      </c>
    </row>
    <row r="7" ht="15" customHeight="1" spans="1:17">
      <c r="A7" s="42">
        <v>1</v>
      </c>
      <c r="B7" s="122">
        <v>2</v>
      </c>
      <c r="C7" s="122">
        <v>3</v>
      </c>
      <c r="D7" s="122">
        <v>4</v>
      </c>
      <c r="E7" s="122">
        <v>5</v>
      </c>
      <c r="F7" s="122">
        <v>6</v>
      </c>
      <c r="G7" s="123">
        <v>7</v>
      </c>
      <c r="H7" s="123">
        <v>8</v>
      </c>
      <c r="I7" s="123">
        <v>9</v>
      </c>
      <c r="J7" s="123">
        <v>10</v>
      </c>
      <c r="K7" s="123">
        <v>11</v>
      </c>
      <c r="L7" s="123">
        <v>12</v>
      </c>
      <c r="M7" s="123">
        <v>13</v>
      </c>
      <c r="N7" s="123">
        <v>14</v>
      </c>
      <c r="O7" s="123">
        <v>15</v>
      </c>
      <c r="P7" s="123">
        <v>16</v>
      </c>
      <c r="Q7" s="123">
        <v>17</v>
      </c>
    </row>
    <row r="8" ht="21" customHeight="1" spans="1:17">
      <c r="A8" s="100" t="s">
        <v>64</v>
      </c>
      <c r="B8" s="101"/>
      <c r="C8" s="101"/>
      <c r="D8" s="101"/>
      <c r="E8" s="124"/>
      <c r="F8" s="125">
        <v>215000</v>
      </c>
      <c r="G8" s="46">
        <v>318582.4</v>
      </c>
      <c r="H8" s="46">
        <v>318582.4</v>
      </c>
      <c r="I8" s="46"/>
      <c r="J8" s="46"/>
      <c r="K8" s="46"/>
      <c r="L8" s="46"/>
      <c r="M8" s="46"/>
      <c r="N8" s="46"/>
      <c r="O8" s="46"/>
      <c r="P8" s="46"/>
      <c r="Q8" s="46"/>
    </row>
    <row r="9" ht="21" customHeight="1" spans="1:17">
      <c r="A9" s="126" t="s">
        <v>64</v>
      </c>
      <c r="B9" s="101"/>
      <c r="C9" s="101"/>
      <c r="D9" s="127"/>
      <c r="E9" s="128"/>
      <c r="F9" s="125">
        <v>215000</v>
      </c>
      <c r="G9" s="46">
        <v>318582.4</v>
      </c>
      <c r="H9" s="46">
        <v>318582.4</v>
      </c>
      <c r="I9" s="46"/>
      <c r="J9" s="46"/>
      <c r="K9" s="46"/>
      <c r="L9" s="46"/>
      <c r="M9" s="46"/>
      <c r="N9" s="46"/>
      <c r="O9" s="46"/>
      <c r="P9" s="46"/>
      <c r="Q9" s="46"/>
    </row>
    <row r="10" ht="21" customHeight="1" spans="1:17">
      <c r="A10" s="100" t="str">
        <f>"      "&amp;"公车购置及运维费"</f>
        <v>      公车购置及运维费</v>
      </c>
      <c r="B10" s="101" t="s">
        <v>553</v>
      </c>
      <c r="C10" s="101" t="str">
        <f>"C1804010201"&amp;"  "&amp;"机动车保险服务"</f>
        <v>C1804010201  机动车保险服务</v>
      </c>
      <c r="D10" s="127" t="s">
        <v>554</v>
      </c>
      <c r="E10" s="128">
        <v>1</v>
      </c>
      <c r="F10" s="24"/>
      <c r="G10" s="46">
        <v>500</v>
      </c>
      <c r="H10" s="46">
        <v>500</v>
      </c>
      <c r="I10" s="46"/>
      <c r="J10" s="46"/>
      <c r="K10" s="46"/>
      <c r="L10" s="46"/>
      <c r="M10" s="46"/>
      <c r="N10" s="46"/>
      <c r="O10" s="46"/>
      <c r="P10" s="46"/>
      <c r="Q10" s="46"/>
    </row>
    <row r="11" ht="21" customHeight="1" spans="1:17">
      <c r="A11" s="100" t="str">
        <f>"      "&amp;"公车购置及运维费"</f>
        <v>      公车购置及运维费</v>
      </c>
      <c r="B11" s="101" t="s">
        <v>555</v>
      </c>
      <c r="C11" s="101" t="str">
        <f>"C23120301"&amp;"  "&amp;"车辆维修和保养服务"</f>
        <v>C23120301  车辆维修和保养服务</v>
      </c>
      <c r="D11" s="127" t="s">
        <v>554</v>
      </c>
      <c r="E11" s="128">
        <v>1</v>
      </c>
      <c r="F11" s="24"/>
      <c r="G11" s="46">
        <v>10000</v>
      </c>
      <c r="H11" s="46">
        <v>10000</v>
      </c>
      <c r="I11" s="46"/>
      <c r="J11" s="46"/>
      <c r="K11" s="46"/>
      <c r="L11" s="46"/>
      <c r="M11" s="46"/>
      <c r="N11" s="46"/>
      <c r="O11" s="46"/>
      <c r="P11" s="46"/>
      <c r="Q11" s="46"/>
    </row>
    <row r="12" ht="21" customHeight="1" spans="1:17">
      <c r="A12" s="100" t="str">
        <f>"      "&amp;"公车购置及运维费"</f>
        <v>      公车购置及运维费</v>
      </c>
      <c r="B12" s="101" t="s">
        <v>556</v>
      </c>
      <c r="C12" s="101" t="str">
        <f>"C23120302"&amp;"  "&amp;"车辆加油、添加燃料服务"</f>
        <v>C23120302  车辆加油、添加燃料服务</v>
      </c>
      <c r="D12" s="127" t="s">
        <v>554</v>
      </c>
      <c r="E12" s="128">
        <v>1</v>
      </c>
      <c r="F12" s="24"/>
      <c r="G12" s="46">
        <v>8600</v>
      </c>
      <c r="H12" s="46">
        <v>8600</v>
      </c>
      <c r="I12" s="46"/>
      <c r="J12" s="46"/>
      <c r="K12" s="46"/>
      <c r="L12" s="46"/>
      <c r="M12" s="46"/>
      <c r="N12" s="46"/>
      <c r="O12" s="46"/>
      <c r="P12" s="46"/>
      <c r="Q12" s="46"/>
    </row>
    <row r="13" ht="21" customHeight="1" spans="1:17">
      <c r="A13" s="100" t="str">
        <f>"      "&amp;"公车购置及运维费"</f>
        <v>      公车购置及运维费</v>
      </c>
      <c r="B13" s="101" t="s">
        <v>557</v>
      </c>
      <c r="C13" s="101" t="str">
        <f>"C1804010201"&amp;"  "&amp;"机动车保险服务"</f>
        <v>C1804010201  机动车保险服务</v>
      </c>
      <c r="D13" s="127" t="s">
        <v>554</v>
      </c>
      <c r="E13" s="128">
        <v>1</v>
      </c>
      <c r="F13" s="24"/>
      <c r="G13" s="46">
        <v>4500</v>
      </c>
      <c r="H13" s="46">
        <v>4500</v>
      </c>
      <c r="I13" s="46"/>
      <c r="J13" s="46"/>
      <c r="K13" s="46"/>
      <c r="L13" s="46"/>
      <c r="M13" s="46"/>
      <c r="N13" s="46"/>
      <c r="O13" s="46"/>
      <c r="P13" s="46"/>
      <c r="Q13" s="46"/>
    </row>
    <row r="14" ht="21" customHeight="1" spans="1:17">
      <c r="A14" s="100" t="str">
        <f>"      "&amp;"工作业务经费"</f>
        <v>      工作业务经费</v>
      </c>
      <c r="B14" s="101" t="s">
        <v>558</v>
      </c>
      <c r="C14" s="101" t="str">
        <f>"A05010301"&amp;"  "&amp;"办公椅"</f>
        <v>A05010301  办公椅</v>
      </c>
      <c r="D14" s="127" t="s">
        <v>559</v>
      </c>
      <c r="E14" s="128">
        <v>33</v>
      </c>
      <c r="F14" s="24">
        <v>26400</v>
      </c>
      <c r="G14" s="46">
        <v>26400</v>
      </c>
      <c r="H14" s="46">
        <v>26400</v>
      </c>
      <c r="I14" s="46"/>
      <c r="J14" s="46"/>
      <c r="K14" s="46"/>
      <c r="L14" s="46"/>
      <c r="M14" s="46"/>
      <c r="N14" s="46"/>
      <c r="O14" s="46"/>
      <c r="P14" s="46"/>
      <c r="Q14" s="46"/>
    </row>
    <row r="15" ht="21" customHeight="1" spans="1:17">
      <c r="A15" s="100" t="str">
        <f>"      "&amp;"工作业务经费"</f>
        <v>      工作业务经费</v>
      </c>
      <c r="B15" s="101" t="s">
        <v>560</v>
      </c>
      <c r="C15" s="101" t="str">
        <f>"A05010502"&amp;"  "&amp;"文件柜"</f>
        <v>A05010502  文件柜</v>
      </c>
      <c r="D15" s="127" t="s">
        <v>561</v>
      </c>
      <c r="E15" s="128">
        <v>2</v>
      </c>
      <c r="F15" s="24">
        <v>1600</v>
      </c>
      <c r="G15" s="46">
        <v>1600</v>
      </c>
      <c r="H15" s="46">
        <v>1600</v>
      </c>
      <c r="I15" s="46"/>
      <c r="J15" s="46"/>
      <c r="K15" s="46"/>
      <c r="L15" s="46"/>
      <c r="M15" s="46"/>
      <c r="N15" s="46"/>
      <c r="O15" s="46"/>
      <c r="P15" s="46"/>
      <c r="Q15" s="46"/>
    </row>
    <row r="16" ht="21" customHeight="1" spans="1:17">
      <c r="A16" s="100" t="str">
        <f>"      "&amp;"工作业务经费"</f>
        <v>      工作业务经费</v>
      </c>
      <c r="B16" s="101" t="s">
        <v>562</v>
      </c>
      <c r="C16" s="101" t="str">
        <f>"A05010401"&amp;"  "&amp;"三人沙发"</f>
        <v>A05010401  三人沙发</v>
      </c>
      <c r="D16" s="127" t="s">
        <v>563</v>
      </c>
      <c r="E16" s="128">
        <v>1</v>
      </c>
      <c r="F16" s="24">
        <v>2000</v>
      </c>
      <c r="G16" s="46">
        <v>2000</v>
      </c>
      <c r="H16" s="46">
        <v>2000</v>
      </c>
      <c r="I16" s="46"/>
      <c r="J16" s="46"/>
      <c r="K16" s="46"/>
      <c r="L16" s="46"/>
      <c r="M16" s="46"/>
      <c r="N16" s="46"/>
      <c r="O16" s="46"/>
      <c r="P16" s="46"/>
      <c r="Q16" s="46"/>
    </row>
    <row r="17" ht="21" customHeight="1" spans="1:17">
      <c r="A17" s="100" t="str">
        <f>"      "&amp;"工作业务经费"</f>
        <v>      工作业务经费</v>
      </c>
      <c r="B17" s="101" t="s">
        <v>564</v>
      </c>
      <c r="C17" s="101" t="str">
        <f>"A05010201"&amp;"  "&amp;"办公桌"</f>
        <v>A05010201  办公桌</v>
      </c>
      <c r="D17" s="127" t="s">
        <v>565</v>
      </c>
      <c r="E17" s="128">
        <v>10</v>
      </c>
      <c r="F17" s="24">
        <v>20000</v>
      </c>
      <c r="G17" s="46">
        <v>20000</v>
      </c>
      <c r="H17" s="46">
        <v>20000</v>
      </c>
      <c r="I17" s="46"/>
      <c r="J17" s="46"/>
      <c r="K17" s="46"/>
      <c r="L17" s="46"/>
      <c r="M17" s="46"/>
      <c r="N17" s="46"/>
      <c r="O17" s="46"/>
      <c r="P17" s="46"/>
      <c r="Q17" s="46"/>
    </row>
    <row r="18" ht="21" customHeight="1" spans="1:17">
      <c r="A18" s="100" t="str">
        <f>"      "&amp;"一般公用经费"</f>
        <v>      一般公用经费</v>
      </c>
      <c r="B18" s="101" t="s">
        <v>566</v>
      </c>
      <c r="C18" s="101" t="str">
        <f>"A05040101"&amp;"  "&amp;"复印纸"</f>
        <v>A05040101  复印纸</v>
      </c>
      <c r="D18" s="127" t="s">
        <v>567</v>
      </c>
      <c r="E18" s="128">
        <v>3040</v>
      </c>
      <c r="F18" s="24"/>
      <c r="G18" s="46">
        <v>79982.4</v>
      </c>
      <c r="H18" s="46">
        <v>79982.4</v>
      </c>
      <c r="I18" s="46"/>
      <c r="J18" s="46"/>
      <c r="K18" s="46"/>
      <c r="L18" s="46"/>
      <c r="M18" s="46"/>
      <c r="N18" s="46"/>
      <c r="O18" s="46"/>
      <c r="P18" s="46"/>
      <c r="Q18" s="46"/>
    </row>
    <row r="19" ht="21" customHeight="1" spans="1:17">
      <c r="A19" s="100" t="str">
        <f>"      "&amp;"一般公用经费"</f>
        <v>      一般公用经费</v>
      </c>
      <c r="B19" s="101" t="s">
        <v>568</v>
      </c>
      <c r="C19" s="101" t="str">
        <f>"C2309019901"&amp;"  "&amp;"公文用纸、资料汇编、信封印刷服务"</f>
        <v>C2309019901  公文用纸、资料汇编、信封印刷服务</v>
      </c>
      <c r="D19" s="127" t="s">
        <v>554</v>
      </c>
      <c r="E19" s="128">
        <v>1</v>
      </c>
      <c r="F19" s="24">
        <v>60000</v>
      </c>
      <c r="G19" s="46">
        <v>60000</v>
      </c>
      <c r="H19" s="46">
        <v>60000</v>
      </c>
      <c r="I19" s="46"/>
      <c r="J19" s="46"/>
      <c r="K19" s="46"/>
      <c r="L19" s="46"/>
      <c r="M19" s="46"/>
      <c r="N19" s="46"/>
      <c r="O19" s="46"/>
      <c r="P19" s="46"/>
      <c r="Q19" s="46"/>
    </row>
    <row r="20" ht="21" customHeight="1" spans="1:17">
      <c r="A20" s="100" t="str">
        <f>"      "&amp;"（市本级）城市基层党建工作经费"</f>
        <v>      （市本级）城市基层党建工作经费</v>
      </c>
      <c r="B20" s="101" t="s">
        <v>569</v>
      </c>
      <c r="C20" s="101" t="str">
        <f>"C21040001"&amp;"  "&amp;"物业管理服务"</f>
        <v>C21040001  物业管理服务</v>
      </c>
      <c r="D20" s="127" t="s">
        <v>554</v>
      </c>
      <c r="E20" s="128">
        <v>1</v>
      </c>
      <c r="F20" s="24">
        <v>105000</v>
      </c>
      <c r="G20" s="46">
        <v>105000</v>
      </c>
      <c r="H20" s="46">
        <v>105000</v>
      </c>
      <c r="I20" s="46"/>
      <c r="J20" s="46"/>
      <c r="K20" s="46"/>
      <c r="L20" s="46"/>
      <c r="M20" s="46"/>
      <c r="N20" s="46"/>
      <c r="O20" s="46"/>
      <c r="P20" s="46"/>
      <c r="Q20" s="46"/>
    </row>
    <row r="21" ht="21" customHeight="1" spans="1:17">
      <c r="A21" s="103" t="s">
        <v>285</v>
      </c>
      <c r="B21" s="104"/>
      <c r="C21" s="104"/>
      <c r="D21" s="104"/>
      <c r="E21" s="124"/>
      <c r="F21" s="125">
        <v>215000</v>
      </c>
      <c r="G21" s="46">
        <v>318582.4</v>
      </c>
      <c r="H21" s="46">
        <v>318582.4</v>
      </c>
      <c r="I21" s="46"/>
      <c r="J21" s="46"/>
      <c r="K21" s="46"/>
      <c r="L21" s="46"/>
      <c r="M21" s="46"/>
      <c r="N21" s="46"/>
      <c r="O21" s="46"/>
      <c r="P21" s="46"/>
      <c r="Q21" s="46"/>
    </row>
  </sheetData>
  <mergeCells count="17">
    <mergeCell ref="A1:Q1"/>
    <mergeCell ref="A2:Q2"/>
    <mergeCell ref="A3:E3"/>
    <mergeCell ref="G4:Q4"/>
    <mergeCell ref="L5:Q5"/>
    <mergeCell ref="A21:E21"/>
    <mergeCell ref="A4:A6"/>
    <mergeCell ref="B4:B6"/>
    <mergeCell ref="C4:C6"/>
    <mergeCell ref="D4:D6"/>
    <mergeCell ref="E4:E6"/>
    <mergeCell ref="F4:F6"/>
    <mergeCell ref="G5:G6"/>
    <mergeCell ref="H5:H6"/>
    <mergeCell ref="I5:I6"/>
    <mergeCell ref="J5:J6"/>
    <mergeCell ref="K5:K6"/>
  </mergeCells>
  <pageMargins left="0.751388888888889" right="0.751388888888889" top="1" bottom="1" header="0.5" footer="0.5"/>
  <pageSetup paperSize="9" scale="5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2"/>
  <sheetViews>
    <sheetView showZeros="0" workbookViewId="0">
      <selection activeCell="Q15" sqref="Q15:Q16"/>
    </sheetView>
  </sheetViews>
  <sheetFormatPr defaultColWidth="9.14166666666667" defaultRowHeight="14.25" customHeight="1"/>
  <cols>
    <col min="1" max="1" width="31.425" customWidth="1"/>
    <col min="2" max="2" width="27.875" customWidth="1"/>
    <col min="3" max="3" width="26.7083333333333" customWidth="1"/>
    <col min="4" max="5" width="16.6" customWidth="1"/>
    <col min="6" max="6" width="12.125" customWidth="1"/>
    <col min="7" max="8" width="16.6" customWidth="1"/>
    <col min="9" max="9" width="12" customWidth="1"/>
    <col min="10" max="10" width="10.75" customWidth="1"/>
    <col min="11" max="11" width="11.625" customWidth="1"/>
    <col min="12" max="12" width="9.875" customWidth="1"/>
    <col min="13" max="13" width="11.875" customWidth="1"/>
    <col min="14" max="14" width="9.25" customWidth="1"/>
  </cols>
  <sheetData>
    <row r="1" ht="13.5" customHeight="1" spans="1:14">
      <c r="A1" s="85" t="s">
        <v>570</v>
      </c>
      <c r="B1" s="85"/>
      <c r="C1" s="85"/>
      <c r="D1" s="85"/>
      <c r="E1" s="85"/>
      <c r="F1" s="85"/>
      <c r="G1" s="85"/>
      <c r="H1" s="86"/>
      <c r="I1" s="85"/>
      <c r="J1" s="85"/>
      <c r="K1" s="85"/>
      <c r="L1" s="106"/>
      <c r="M1" s="86"/>
      <c r="N1" s="107"/>
    </row>
    <row r="2" ht="27.75" customHeight="1" spans="1:14">
      <c r="A2" s="74" t="s">
        <v>571</v>
      </c>
      <c r="B2" s="87"/>
      <c r="C2" s="87"/>
      <c r="D2" s="87"/>
      <c r="E2" s="87"/>
      <c r="F2" s="87"/>
      <c r="G2" s="87"/>
      <c r="H2" s="88"/>
      <c r="I2" s="87"/>
      <c r="J2" s="87"/>
      <c r="K2" s="87"/>
      <c r="L2" s="108"/>
      <c r="M2" s="88"/>
      <c r="N2" s="87"/>
    </row>
    <row r="3" ht="18.75" customHeight="1" spans="1:14">
      <c r="A3" s="75" t="str">
        <f>"单位名称："&amp;"中国共产党玉溪市委员会组织部"</f>
        <v>单位名称：中国共产党玉溪市委员会组织部</v>
      </c>
      <c r="B3" s="76"/>
      <c r="C3" s="76"/>
      <c r="D3" s="76"/>
      <c r="E3" s="76"/>
      <c r="F3" s="76"/>
      <c r="G3" s="76"/>
      <c r="H3" s="89"/>
      <c r="I3" s="78"/>
      <c r="J3" s="78"/>
      <c r="K3" s="78"/>
      <c r="L3" s="84"/>
      <c r="M3" s="109"/>
      <c r="N3" s="110" t="s">
        <v>2</v>
      </c>
    </row>
    <row r="4" ht="15.75" customHeight="1" spans="1:14">
      <c r="A4" s="90" t="s">
        <v>543</v>
      </c>
      <c r="B4" s="91" t="s">
        <v>572</v>
      </c>
      <c r="C4" s="91" t="s">
        <v>573</v>
      </c>
      <c r="D4" s="92" t="s">
        <v>134</v>
      </c>
      <c r="E4" s="92"/>
      <c r="F4" s="92"/>
      <c r="G4" s="92"/>
      <c r="H4" s="93"/>
      <c r="I4" s="92"/>
      <c r="J4" s="92"/>
      <c r="K4" s="92"/>
      <c r="L4" s="111"/>
      <c r="M4" s="93"/>
      <c r="N4" s="112"/>
    </row>
    <row r="5" ht="17.25" customHeight="1" spans="1:14">
      <c r="A5" s="94"/>
      <c r="B5" s="95"/>
      <c r="C5" s="95"/>
      <c r="D5" s="95" t="s">
        <v>30</v>
      </c>
      <c r="E5" s="95" t="s">
        <v>33</v>
      </c>
      <c r="F5" s="95" t="s">
        <v>549</v>
      </c>
      <c r="G5" s="95" t="s">
        <v>550</v>
      </c>
      <c r="H5" s="96" t="s">
        <v>551</v>
      </c>
      <c r="I5" s="113" t="s">
        <v>552</v>
      </c>
      <c r="J5" s="113"/>
      <c r="K5" s="113"/>
      <c r="L5" s="114"/>
      <c r="M5" s="115"/>
      <c r="N5" s="98"/>
    </row>
    <row r="6" ht="54" customHeight="1" spans="1:14">
      <c r="A6" s="97"/>
      <c r="B6" s="98"/>
      <c r="C6" s="98"/>
      <c r="D6" s="98"/>
      <c r="E6" s="98"/>
      <c r="F6" s="98"/>
      <c r="G6" s="98"/>
      <c r="H6" s="99"/>
      <c r="I6" s="98" t="s">
        <v>32</v>
      </c>
      <c r="J6" s="98" t="s">
        <v>39</v>
      </c>
      <c r="K6" s="98" t="s">
        <v>141</v>
      </c>
      <c r="L6" s="116" t="s">
        <v>41</v>
      </c>
      <c r="M6" s="99" t="s">
        <v>42</v>
      </c>
      <c r="N6" s="98" t="s">
        <v>43</v>
      </c>
    </row>
    <row r="7" ht="15" customHeight="1" spans="1:14">
      <c r="A7" s="97">
        <v>1</v>
      </c>
      <c r="B7" s="98">
        <v>2</v>
      </c>
      <c r="C7" s="98">
        <v>3</v>
      </c>
      <c r="D7" s="99">
        <v>4</v>
      </c>
      <c r="E7" s="99">
        <v>5</v>
      </c>
      <c r="F7" s="99">
        <v>6</v>
      </c>
      <c r="G7" s="99">
        <v>7</v>
      </c>
      <c r="H7" s="99">
        <v>8</v>
      </c>
      <c r="I7" s="99">
        <v>9</v>
      </c>
      <c r="J7" s="99">
        <v>10</v>
      </c>
      <c r="K7" s="99">
        <v>11</v>
      </c>
      <c r="L7" s="99">
        <v>12</v>
      </c>
      <c r="M7" s="99">
        <v>13</v>
      </c>
      <c r="N7" s="99">
        <v>14</v>
      </c>
    </row>
    <row r="8" ht="21" customHeight="1" spans="1:14">
      <c r="A8" s="100" t="s">
        <v>64</v>
      </c>
      <c r="B8" s="101"/>
      <c r="C8" s="101"/>
      <c r="D8" s="46">
        <v>165000</v>
      </c>
      <c r="E8" s="46">
        <v>165000</v>
      </c>
      <c r="F8" s="46"/>
      <c r="G8" s="46"/>
      <c r="H8" s="46"/>
      <c r="I8" s="46"/>
      <c r="J8" s="46"/>
      <c r="K8" s="46"/>
      <c r="L8" s="46"/>
      <c r="M8" s="46"/>
      <c r="N8" s="46"/>
    </row>
    <row r="9" ht="21" customHeight="1" spans="1:14">
      <c r="A9" s="102" t="s">
        <v>64</v>
      </c>
      <c r="B9" s="101"/>
      <c r="C9" s="101"/>
      <c r="D9" s="46">
        <v>165000</v>
      </c>
      <c r="E9" s="46">
        <v>165000</v>
      </c>
      <c r="F9" s="46"/>
      <c r="G9" s="46"/>
      <c r="H9" s="46"/>
      <c r="I9" s="46"/>
      <c r="J9" s="46"/>
      <c r="K9" s="46"/>
      <c r="L9" s="46"/>
      <c r="M9" s="46"/>
      <c r="N9" s="46"/>
    </row>
    <row r="10" ht="21" customHeight="1" spans="1:14">
      <c r="A10" s="100" t="str">
        <f>"    "&amp;"一般公用经费"</f>
        <v>    一般公用经费</v>
      </c>
      <c r="B10" s="101" t="s">
        <v>568</v>
      </c>
      <c r="C10" s="101" t="s">
        <v>574</v>
      </c>
      <c r="D10" s="46">
        <v>60000</v>
      </c>
      <c r="E10" s="46">
        <v>60000</v>
      </c>
      <c r="F10" s="46"/>
      <c r="G10" s="46"/>
      <c r="H10" s="46"/>
      <c r="I10" s="46"/>
      <c r="J10" s="46"/>
      <c r="K10" s="46"/>
      <c r="L10" s="46"/>
      <c r="M10" s="46"/>
      <c r="N10" s="46"/>
    </row>
    <row r="11" ht="36" customHeight="1" spans="1:14">
      <c r="A11" s="100" t="str">
        <f>"    "&amp;"（市本级）城市基层党建工作经费"</f>
        <v>    （市本级）城市基层党建工作经费</v>
      </c>
      <c r="B11" s="101" t="s">
        <v>575</v>
      </c>
      <c r="C11" s="101" t="s">
        <v>576</v>
      </c>
      <c r="D11" s="46">
        <v>105000</v>
      </c>
      <c r="E11" s="46">
        <v>105000</v>
      </c>
      <c r="F11" s="46"/>
      <c r="G11" s="46"/>
      <c r="H11" s="46"/>
      <c r="I11" s="46"/>
      <c r="J11" s="46"/>
      <c r="K11" s="46"/>
      <c r="L11" s="46"/>
      <c r="M11" s="46"/>
      <c r="N11" s="46"/>
    </row>
    <row r="12" ht="21" customHeight="1" spans="1:14">
      <c r="A12" s="103" t="s">
        <v>285</v>
      </c>
      <c r="B12" s="104"/>
      <c r="C12" s="105"/>
      <c r="D12" s="46">
        <v>165000</v>
      </c>
      <c r="E12" s="46">
        <v>165000</v>
      </c>
      <c r="F12" s="46"/>
      <c r="G12" s="46"/>
      <c r="H12" s="46"/>
      <c r="I12" s="46"/>
      <c r="J12" s="46"/>
      <c r="K12" s="46"/>
      <c r="L12" s="46"/>
      <c r="M12" s="46"/>
      <c r="N12" s="46"/>
    </row>
  </sheetData>
  <mergeCells count="14">
    <mergeCell ref="A1:N1"/>
    <mergeCell ref="A2:N2"/>
    <mergeCell ref="A3:C3"/>
    <mergeCell ref="D4:N4"/>
    <mergeCell ref="I5:N5"/>
    <mergeCell ref="A12:C12"/>
    <mergeCell ref="A4:A6"/>
    <mergeCell ref="B4:B6"/>
    <mergeCell ref="C4:C6"/>
    <mergeCell ref="D5:D6"/>
    <mergeCell ref="E5:E6"/>
    <mergeCell ref="F5:F6"/>
    <mergeCell ref="G5:G6"/>
    <mergeCell ref="H5:H6"/>
  </mergeCells>
  <pageMargins left="0.751388888888889" right="0.751388888888889" top="1" bottom="1" header="0.5" footer="0.5"/>
  <pageSetup paperSize="9" scale="57"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2"/>
  <sheetViews>
    <sheetView showZeros="0" workbookViewId="0">
      <selection activeCell="C23" sqref="C23"/>
    </sheetView>
  </sheetViews>
  <sheetFormatPr defaultColWidth="9.14166666666667" defaultRowHeight="14.25" customHeight="1"/>
  <cols>
    <col min="1" max="1" width="76.275" customWidth="1"/>
    <col min="2" max="3" width="17.175" customWidth="1"/>
    <col min="4" max="4" width="11.75" customWidth="1"/>
    <col min="5" max="5" width="12.875" customWidth="1"/>
    <col min="6" max="6" width="11.625" customWidth="1"/>
    <col min="7" max="7" width="11.125" customWidth="1"/>
    <col min="8" max="8" width="12.125" customWidth="1"/>
    <col min="9" max="9" width="12.375" customWidth="1"/>
    <col min="10" max="10" width="12.75" customWidth="1"/>
    <col min="11" max="11" width="13.875" customWidth="1"/>
    <col min="12" max="12" width="14.75" customWidth="1"/>
    <col min="13" max="13" width="12.5" customWidth="1"/>
    <col min="14" max="14" width="17.0333333333333" customWidth="1"/>
  </cols>
  <sheetData>
    <row r="1" ht="13.5" customHeight="1" spans="1:14">
      <c r="A1" s="31" t="s">
        <v>577</v>
      </c>
      <c r="B1" s="31"/>
      <c r="C1" s="31"/>
      <c r="D1" s="31"/>
      <c r="E1" s="31"/>
      <c r="F1" s="31"/>
      <c r="G1" s="31"/>
      <c r="H1" s="31"/>
      <c r="I1" s="31"/>
      <c r="J1" s="31"/>
      <c r="K1" s="31"/>
      <c r="L1" s="31"/>
      <c r="M1" s="31"/>
      <c r="N1" s="50"/>
    </row>
    <row r="2" ht="27.75" customHeight="1" spans="1:14">
      <c r="A2" s="74" t="s">
        <v>578</v>
      </c>
      <c r="B2" s="33"/>
      <c r="C2" s="33"/>
      <c r="D2" s="33"/>
      <c r="E2" s="33"/>
      <c r="F2" s="33"/>
      <c r="G2" s="33"/>
      <c r="H2" s="33"/>
      <c r="I2" s="33"/>
      <c r="J2" s="33"/>
      <c r="K2" s="33"/>
      <c r="L2" s="33"/>
      <c r="M2" s="33"/>
      <c r="N2" s="33"/>
    </row>
    <row r="3" ht="18" customHeight="1" spans="1:14">
      <c r="A3" s="75" t="str">
        <f>"单位名称："&amp;"中国共产党玉溪市委员会组织部"</f>
        <v>单位名称：中国共产党玉溪市委员会组织部</v>
      </c>
      <c r="B3" s="76"/>
      <c r="C3" s="76"/>
      <c r="D3" s="77"/>
      <c r="E3" s="78"/>
      <c r="F3" s="78"/>
      <c r="G3" s="78"/>
      <c r="H3" s="78"/>
      <c r="I3" s="78"/>
      <c r="N3" s="84" t="s">
        <v>2</v>
      </c>
    </row>
    <row r="4" ht="19.5" customHeight="1" spans="1:14">
      <c r="A4" s="79" t="s">
        <v>579</v>
      </c>
      <c r="B4" s="79" t="s">
        <v>134</v>
      </c>
      <c r="C4" s="79"/>
      <c r="D4" s="79"/>
      <c r="E4" s="79" t="s">
        <v>580</v>
      </c>
      <c r="F4" s="79"/>
      <c r="G4" s="79"/>
      <c r="H4" s="79"/>
      <c r="I4" s="79"/>
      <c r="J4" s="79"/>
      <c r="K4" s="79"/>
      <c r="L4" s="79"/>
      <c r="M4" s="79"/>
      <c r="N4" s="79"/>
    </row>
    <row r="5" ht="40.5" customHeight="1" spans="1:14">
      <c r="A5" s="79"/>
      <c r="B5" s="79" t="s">
        <v>30</v>
      </c>
      <c r="C5" s="80" t="s">
        <v>33</v>
      </c>
      <c r="D5" s="80" t="s">
        <v>581</v>
      </c>
      <c r="E5" s="79" t="s">
        <v>582</v>
      </c>
      <c r="F5" s="79" t="s">
        <v>583</v>
      </c>
      <c r="G5" s="79" t="s">
        <v>584</v>
      </c>
      <c r="H5" s="79" t="s">
        <v>585</v>
      </c>
      <c r="I5" s="79" t="s">
        <v>586</v>
      </c>
      <c r="J5" s="79" t="s">
        <v>587</v>
      </c>
      <c r="K5" s="79" t="s">
        <v>588</v>
      </c>
      <c r="L5" s="79" t="s">
        <v>589</v>
      </c>
      <c r="M5" s="79" t="s">
        <v>590</v>
      </c>
      <c r="N5" s="79" t="s">
        <v>591</v>
      </c>
    </row>
    <row r="6" ht="19.5" customHeight="1" spans="1:14">
      <c r="A6" s="79">
        <v>1</v>
      </c>
      <c r="B6" s="79">
        <v>2</v>
      </c>
      <c r="C6" s="79">
        <v>3</v>
      </c>
      <c r="D6" s="79">
        <v>4</v>
      </c>
      <c r="E6" s="79">
        <v>5</v>
      </c>
      <c r="F6" s="79">
        <v>6</v>
      </c>
      <c r="G6" s="79">
        <v>7</v>
      </c>
      <c r="H6" s="79">
        <v>8</v>
      </c>
      <c r="I6" s="79">
        <v>9</v>
      </c>
      <c r="J6" s="79">
        <v>10</v>
      </c>
      <c r="K6" s="79">
        <v>11</v>
      </c>
      <c r="L6" s="79">
        <v>12</v>
      </c>
      <c r="M6" s="79">
        <v>13</v>
      </c>
      <c r="N6" s="79">
        <v>14</v>
      </c>
    </row>
    <row r="7" ht="20.25" customHeight="1" spans="1:14">
      <c r="A7" s="81" t="s">
        <v>64</v>
      </c>
      <c r="B7" s="82">
        <v>7445000</v>
      </c>
      <c r="C7" s="82">
        <v>7445000</v>
      </c>
      <c r="D7" s="82">
        <v>0</v>
      </c>
      <c r="E7" s="82">
        <v>1426500</v>
      </c>
      <c r="F7" s="82">
        <v>765600</v>
      </c>
      <c r="G7" s="82">
        <v>573100</v>
      </c>
      <c r="H7" s="82">
        <v>872200</v>
      </c>
      <c r="I7" s="82">
        <v>695100</v>
      </c>
      <c r="J7" s="82">
        <v>622000</v>
      </c>
      <c r="K7" s="82">
        <v>745400</v>
      </c>
      <c r="L7" s="82">
        <v>1036900</v>
      </c>
      <c r="M7" s="82">
        <v>708200</v>
      </c>
      <c r="N7" s="82"/>
    </row>
    <row r="8" ht="20.25" customHeight="1" spans="1:14">
      <c r="A8" s="81" t="str">
        <f>"      "&amp;"（市对下）农村困难党员关爱行动补助经费"</f>
        <v>      （市对下）农村困难党员关爱行动补助经费</v>
      </c>
      <c r="B8" s="82">
        <v>3000000</v>
      </c>
      <c r="C8" s="82">
        <v>3000000</v>
      </c>
      <c r="D8" s="82"/>
      <c r="E8" s="82">
        <v>751500</v>
      </c>
      <c r="F8" s="82">
        <v>345600</v>
      </c>
      <c r="G8" s="82">
        <v>238100</v>
      </c>
      <c r="H8" s="82">
        <v>397200</v>
      </c>
      <c r="I8" s="82">
        <v>220100</v>
      </c>
      <c r="J8" s="82">
        <v>242000</v>
      </c>
      <c r="K8" s="82">
        <v>265400</v>
      </c>
      <c r="L8" s="82">
        <v>326900</v>
      </c>
      <c r="M8" s="82">
        <v>213200</v>
      </c>
      <c r="N8" s="82"/>
    </row>
    <row r="9" ht="20.25" customHeight="1" spans="1:14">
      <c r="A9" s="81" t="str">
        <f>"      "&amp;"（市对下）“初心合伙人”项目补助资金"</f>
        <v>      （市对下）“初心合伙人”项目补助资金</v>
      </c>
      <c r="B9" s="82">
        <v>450000</v>
      </c>
      <c r="C9" s="82">
        <v>450000</v>
      </c>
      <c r="D9" s="82"/>
      <c r="E9" s="82">
        <v>50000</v>
      </c>
      <c r="F9" s="82">
        <v>50000</v>
      </c>
      <c r="G9" s="82">
        <v>50000</v>
      </c>
      <c r="H9" s="82">
        <v>50000</v>
      </c>
      <c r="I9" s="82">
        <v>50000</v>
      </c>
      <c r="J9" s="82">
        <v>50000</v>
      </c>
      <c r="K9" s="82">
        <v>50000</v>
      </c>
      <c r="L9" s="82">
        <v>50000</v>
      </c>
      <c r="M9" s="82">
        <v>50000</v>
      </c>
      <c r="N9" s="82"/>
    </row>
    <row r="10" ht="20.25" customHeight="1" spans="1:14">
      <c r="A10" s="81" t="str">
        <f>"      "&amp;"（市对下）村（社区）“两委”换届工作经费"</f>
        <v>      （市对下）村（社区）“两委”换届工作经费</v>
      </c>
      <c r="B10" s="82">
        <v>3595000</v>
      </c>
      <c r="C10" s="82">
        <v>3595000</v>
      </c>
      <c r="D10" s="82"/>
      <c r="E10" s="82">
        <v>545000</v>
      </c>
      <c r="F10" s="82">
        <v>330000</v>
      </c>
      <c r="G10" s="82">
        <v>245000</v>
      </c>
      <c r="H10" s="82">
        <v>385000</v>
      </c>
      <c r="I10" s="82">
        <v>385000</v>
      </c>
      <c r="J10" s="82">
        <v>290000</v>
      </c>
      <c r="K10" s="82">
        <v>390000</v>
      </c>
      <c r="L10" s="82">
        <v>620000</v>
      </c>
      <c r="M10" s="82">
        <v>405000</v>
      </c>
      <c r="N10" s="82"/>
    </row>
    <row r="11" ht="20.25" customHeight="1" spans="1:14">
      <c r="A11" s="81" t="str">
        <f>"      "&amp;"（市对下）新兴领域党建工作经费"</f>
        <v>      （市对下）新兴领域党建工作经费</v>
      </c>
      <c r="B11" s="82">
        <v>400000</v>
      </c>
      <c r="C11" s="82">
        <v>400000</v>
      </c>
      <c r="D11" s="82"/>
      <c r="E11" s="82">
        <v>80000</v>
      </c>
      <c r="F11" s="82">
        <v>40000</v>
      </c>
      <c r="G11" s="82">
        <v>40000</v>
      </c>
      <c r="H11" s="82">
        <v>40000</v>
      </c>
      <c r="I11" s="82">
        <v>40000</v>
      </c>
      <c r="J11" s="82">
        <v>40000</v>
      </c>
      <c r="K11" s="82">
        <v>40000</v>
      </c>
      <c r="L11" s="82">
        <v>40000</v>
      </c>
      <c r="M11" s="82">
        <v>40000</v>
      </c>
      <c r="N11" s="82"/>
    </row>
    <row r="12" ht="20.25" customHeight="1" spans="1:14">
      <c r="A12" s="83" t="s">
        <v>30</v>
      </c>
      <c r="B12" s="82">
        <v>7445000</v>
      </c>
      <c r="C12" s="82">
        <v>7445000</v>
      </c>
      <c r="D12" s="82">
        <v>0</v>
      </c>
      <c r="E12" s="82">
        <v>1426500</v>
      </c>
      <c r="F12" s="82">
        <v>765600</v>
      </c>
      <c r="G12" s="82">
        <v>573100</v>
      </c>
      <c r="H12" s="82">
        <v>872200</v>
      </c>
      <c r="I12" s="82">
        <v>695100</v>
      </c>
      <c r="J12" s="82">
        <v>622000</v>
      </c>
      <c r="K12" s="82">
        <v>745400</v>
      </c>
      <c r="L12" s="82">
        <v>1036900</v>
      </c>
      <c r="M12" s="82">
        <v>708200</v>
      </c>
      <c r="N12" s="82"/>
    </row>
  </sheetData>
  <mergeCells count="6">
    <mergeCell ref="A1:N1"/>
    <mergeCell ref="A2:N2"/>
    <mergeCell ref="A3:I3"/>
    <mergeCell ref="B4:D4"/>
    <mergeCell ref="E4:N4"/>
    <mergeCell ref="A4:A5"/>
  </mergeCells>
  <pageMargins left="0.751388888888889" right="0.751388888888889" top="1" bottom="1" header="0.5" footer="0.5"/>
  <pageSetup paperSize="9" scale="52"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34"/>
  <sheetViews>
    <sheetView showZeros="0" workbookViewId="0">
      <selection activeCell="C23" sqref="$A21:$XFD26"/>
    </sheetView>
  </sheetViews>
  <sheetFormatPr defaultColWidth="9.14166666666667" defaultRowHeight="12" customHeight="1"/>
  <cols>
    <col min="1" max="1" width="32.5" customWidth="1"/>
    <col min="2" max="2" width="35.875"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33.25" customWidth="1"/>
  </cols>
  <sheetData>
    <row r="1" customHeight="1" spans="1:10">
      <c r="A1" s="31" t="s">
        <v>592</v>
      </c>
      <c r="B1" s="31"/>
      <c r="C1" s="31"/>
      <c r="D1" s="31"/>
      <c r="E1" s="31"/>
      <c r="F1" s="31"/>
      <c r="G1" s="31"/>
      <c r="H1" s="31"/>
      <c r="I1" s="31"/>
      <c r="J1" s="50"/>
    </row>
    <row r="2" ht="28.5" customHeight="1" spans="1:10">
      <c r="A2" s="65" t="s">
        <v>593</v>
      </c>
      <c r="B2" s="66"/>
      <c r="C2" s="66"/>
      <c r="D2" s="66"/>
      <c r="E2" s="66"/>
      <c r="F2" s="67"/>
      <c r="G2" s="66"/>
      <c r="H2" s="67"/>
      <c r="I2" s="67"/>
      <c r="J2" s="66"/>
    </row>
    <row r="3" ht="15" customHeight="1" spans="1:1">
      <c r="A3" s="5" t="str">
        <f>"单位名称："&amp;"中国共产党玉溪市委员会组织部"</f>
        <v>单位名称：中国共产党玉溪市委员会组织部</v>
      </c>
    </row>
    <row r="4" ht="14.25" customHeight="1" spans="1:10">
      <c r="A4" s="68" t="s">
        <v>288</v>
      </c>
      <c r="B4" s="68" t="s">
        <v>289</v>
      </c>
      <c r="C4" s="68" t="s">
        <v>290</v>
      </c>
      <c r="D4" s="68" t="s">
        <v>291</v>
      </c>
      <c r="E4" s="68" t="s">
        <v>292</v>
      </c>
      <c r="F4" s="55" t="s">
        <v>293</v>
      </c>
      <c r="G4" s="68" t="s">
        <v>294</v>
      </c>
      <c r="H4" s="55" t="s">
        <v>295</v>
      </c>
      <c r="I4" s="55" t="s">
        <v>296</v>
      </c>
      <c r="J4" s="68" t="s">
        <v>297</v>
      </c>
    </row>
    <row r="5" ht="14.25" customHeight="1" spans="1:10">
      <c r="A5" s="68">
        <v>1</v>
      </c>
      <c r="B5" s="68">
        <v>2</v>
      </c>
      <c r="C5" s="68">
        <v>3</v>
      </c>
      <c r="D5" s="68">
        <v>4</v>
      </c>
      <c r="E5" s="68">
        <v>5</v>
      </c>
      <c r="F5" s="55">
        <v>6</v>
      </c>
      <c r="G5" s="68">
        <v>7</v>
      </c>
      <c r="H5" s="55">
        <v>8</v>
      </c>
      <c r="I5" s="55">
        <v>9</v>
      </c>
      <c r="J5" s="68">
        <v>10</v>
      </c>
    </row>
    <row r="6" ht="15" customHeight="1" spans="1:10">
      <c r="A6" s="27" t="s">
        <v>64</v>
      </c>
      <c r="B6" s="69"/>
      <c r="C6" s="69"/>
      <c r="D6" s="69"/>
      <c r="E6" s="70"/>
      <c r="F6" s="71"/>
      <c r="G6" s="70"/>
      <c r="H6" s="71"/>
      <c r="I6" s="71"/>
      <c r="J6" s="70"/>
    </row>
    <row r="7" ht="23" customHeight="1" spans="1:10">
      <c r="A7" s="72" t="s">
        <v>64</v>
      </c>
      <c r="B7" s="27"/>
      <c r="C7" s="27"/>
      <c r="D7" s="27"/>
      <c r="E7" s="27"/>
      <c r="F7" s="27"/>
      <c r="G7" s="44"/>
      <c r="H7" s="27"/>
      <c r="I7" s="27"/>
      <c r="J7" s="27"/>
    </row>
    <row r="8" ht="40" customHeight="1" spans="1:10">
      <c r="A8" s="27" t="s">
        <v>269</v>
      </c>
      <c r="B8" s="27" t="s">
        <v>326</v>
      </c>
      <c r="C8" s="27" t="s">
        <v>299</v>
      </c>
      <c r="D8" s="27" t="s">
        <v>300</v>
      </c>
      <c r="E8" s="27" t="s">
        <v>327</v>
      </c>
      <c r="F8" s="27" t="s">
        <v>328</v>
      </c>
      <c r="G8" s="44" t="s">
        <v>329</v>
      </c>
      <c r="H8" s="27" t="s">
        <v>330</v>
      </c>
      <c r="I8" s="27" t="s">
        <v>304</v>
      </c>
      <c r="J8" s="27" t="s">
        <v>331</v>
      </c>
    </row>
    <row r="9" ht="40" customHeight="1" spans="1:10">
      <c r="A9" s="27" t="s">
        <v>269</v>
      </c>
      <c r="B9" s="27" t="s">
        <v>326</v>
      </c>
      <c r="C9" s="27" t="s">
        <v>299</v>
      </c>
      <c r="D9" s="27" t="s">
        <v>332</v>
      </c>
      <c r="E9" s="27" t="s">
        <v>333</v>
      </c>
      <c r="F9" s="27" t="s">
        <v>322</v>
      </c>
      <c r="G9" s="44" t="s">
        <v>334</v>
      </c>
      <c r="H9" s="27" t="s">
        <v>335</v>
      </c>
      <c r="I9" s="27" t="s">
        <v>304</v>
      </c>
      <c r="J9" s="27" t="s">
        <v>336</v>
      </c>
    </row>
    <row r="10" ht="40" customHeight="1" spans="1:10">
      <c r="A10" s="27" t="s">
        <v>269</v>
      </c>
      <c r="B10" s="27" t="s">
        <v>326</v>
      </c>
      <c r="C10" s="27" t="s">
        <v>299</v>
      </c>
      <c r="D10" s="27" t="s">
        <v>332</v>
      </c>
      <c r="E10" s="27" t="s">
        <v>337</v>
      </c>
      <c r="F10" s="27" t="s">
        <v>302</v>
      </c>
      <c r="G10" s="44" t="s">
        <v>338</v>
      </c>
      <c r="H10" s="27" t="s">
        <v>312</v>
      </c>
      <c r="I10" s="27" t="s">
        <v>304</v>
      </c>
      <c r="J10" s="27" t="s">
        <v>339</v>
      </c>
    </row>
    <row r="11" ht="40" customHeight="1" spans="1:10">
      <c r="A11" s="27" t="s">
        <v>269</v>
      </c>
      <c r="B11" s="27" t="s">
        <v>326</v>
      </c>
      <c r="C11" s="27" t="s">
        <v>299</v>
      </c>
      <c r="D11" s="27" t="s">
        <v>332</v>
      </c>
      <c r="E11" s="27" t="s">
        <v>340</v>
      </c>
      <c r="F11" s="27" t="s">
        <v>302</v>
      </c>
      <c r="G11" s="44" t="s">
        <v>341</v>
      </c>
      <c r="H11" s="27" t="s">
        <v>312</v>
      </c>
      <c r="I11" s="27" t="s">
        <v>304</v>
      </c>
      <c r="J11" s="27" t="s">
        <v>342</v>
      </c>
    </row>
    <row r="12" ht="40" customHeight="1" spans="1:10">
      <c r="A12" s="27" t="s">
        <v>269</v>
      </c>
      <c r="B12" s="27" t="s">
        <v>326</v>
      </c>
      <c r="C12" s="27" t="s">
        <v>308</v>
      </c>
      <c r="D12" s="27" t="s">
        <v>343</v>
      </c>
      <c r="E12" s="27" t="s">
        <v>344</v>
      </c>
      <c r="F12" s="27" t="s">
        <v>328</v>
      </c>
      <c r="G12" s="44" t="s">
        <v>345</v>
      </c>
      <c r="H12" s="27" t="s">
        <v>346</v>
      </c>
      <c r="I12" s="27" t="s">
        <v>304</v>
      </c>
      <c r="J12" s="27" t="s">
        <v>347</v>
      </c>
    </row>
    <row r="13" ht="40" customHeight="1" spans="1:10">
      <c r="A13" s="27" t="s">
        <v>269</v>
      </c>
      <c r="B13" s="27" t="s">
        <v>326</v>
      </c>
      <c r="C13" s="27" t="s">
        <v>308</v>
      </c>
      <c r="D13" s="27" t="s">
        <v>343</v>
      </c>
      <c r="E13" s="27" t="s">
        <v>348</v>
      </c>
      <c r="F13" s="27" t="s">
        <v>328</v>
      </c>
      <c r="G13" s="44" t="s">
        <v>345</v>
      </c>
      <c r="H13" s="27" t="s">
        <v>346</v>
      </c>
      <c r="I13" s="27" t="s">
        <v>304</v>
      </c>
      <c r="J13" s="27" t="s">
        <v>349</v>
      </c>
    </row>
    <row r="14" ht="40" customHeight="1" spans="1:10">
      <c r="A14" s="27" t="s">
        <v>269</v>
      </c>
      <c r="B14" s="27" t="s">
        <v>326</v>
      </c>
      <c r="C14" s="27" t="s">
        <v>314</v>
      </c>
      <c r="D14" s="27" t="s">
        <v>315</v>
      </c>
      <c r="E14" s="27" t="s">
        <v>350</v>
      </c>
      <c r="F14" s="27" t="s">
        <v>302</v>
      </c>
      <c r="G14" s="44" t="s">
        <v>317</v>
      </c>
      <c r="H14" s="27" t="s">
        <v>312</v>
      </c>
      <c r="I14" s="27" t="s">
        <v>304</v>
      </c>
      <c r="J14" s="27" t="s">
        <v>351</v>
      </c>
    </row>
    <row r="15" ht="40" customHeight="1" spans="1:10">
      <c r="A15" s="27" t="s">
        <v>251</v>
      </c>
      <c r="B15" s="27" t="s">
        <v>352</v>
      </c>
      <c r="C15" s="27" t="s">
        <v>299</v>
      </c>
      <c r="D15" s="27" t="s">
        <v>300</v>
      </c>
      <c r="E15" s="27" t="s">
        <v>353</v>
      </c>
      <c r="F15" s="27" t="s">
        <v>302</v>
      </c>
      <c r="G15" s="44" t="s">
        <v>354</v>
      </c>
      <c r="H15" s="27" t="s">
        <v>355</v>
      </c>
      <c r="I15" s="27" t="s">
        <v>304</v>
      </c>
      <c r="J15" s="27" t="s">
        <v>356</v>
      </c>
    </row>
    <row r="16" ht="45" customHeight="1" spans="1:10">
      <c r="A16" s="27" t="s">
        <v>251</v>
      </c>
      <c r="B16" s="27" t="s">
        <v>352</v>
      </c>
      <c r="C16" s="27" t="s">
        <v>299</v>
      </c>
      <c r="D16" s="27" t="s">
        <v>332</v>
      </c>
      <c r="E16" s="27" t="s">
        <v>333</v>
      </c>
      <c r="F16" s="27" t="s">
        <v>328</v>
      </c>
      <c r="G16" s="44" t="s">
        <v>357</v>
      </c>
      <c r="H16" s="27" t="s">
        <v>312</v>
      </c>
      <c r="I16" s="27" t="s">
        <v>304</v>
      </c>
      <c r="J16" s="73" t="s">
        <v>358</v>
      </c>
    </row>
    <row r="17" ht="45" customHeight="1" spans="1:10">
      <c r="A17" s="27" t="s">
        <v>251</v>
      </c>
      <c r="B17" s="27" t="s">
        <v>352</v>
      </c>
      <c r="C17" s="27" t="s">
        <v>299</v>
      </c>
      <c r="D17" s="27" t="s">
        <v>332</v>
      </c>
      <c r="E17" s="27" t="s">
        <v>337</v>
      </c>
      <c r="F17" s="27" t="s">
        <v>328</v>
      </c>
      <c r="G17" s="44" t="s">
        <v>357</v>
      </c>
      <c r="H17" s="27" t="s">
        <v>312</v>
      </c>
      <c r="I17" s="27" t="s">
        <v>304</v>
      </c>
      <c r="J17" s="73" t="s">
        <v>359</v>
      </c>
    </row>
    <row r="18" ht="45" customHeight="1" spans="1:10">
      <c r="A18" s="27" t="s">
        <v>251</v>
      </c>
      <c r="B18" s="27" t="s">
        <v>352</v>
      </c>
      <c r="C18" s="27" t="s">
        <v>299</v>
      </c>
      <c r="D18" s="27" t="s">
        <v>360</v>
      </c>
      <c r="E18" s="27" t="s">
        <v>361</v>
      </c>
      <c r="F18" s="27" t="s">
        <v>328</v>
      </c>
      <c r="G18" s="44" t="s">
        <v>357</v>
      </c>
      <c r="H18" s="27" t="s">
        <v>312</v>
      </c>
      <c r="I18" s="27" t="s">
        <v>304</v>
      </c>
      <c r="J18" s="27" t="s">
        <v>362</v>
      </c>
    </row>
    <row r="19" ht="45" customHeight="1" spans="1:10">
      <c r="A19" s="27" t="s">
        <v>251</v>
      </c>
      <c r="B19" s="27" t="s">
        <v>352</v>
      </c>
      <c r="C19" s="27" t="s">
        <v>308</v>
      </c>
      <c r="D19" s="27" t="s">
        <v>343</v>
      </c>
      <c r="E19" s="27" t="s">
        <v>363</v>
      </c>
      <c r="F19" s="27" t="s">
        <v>302</v>
      </c>
      <c r="G19" s="44" t="s">
        <v>317</v>
      </c>
      <c r="H19" s="27" t="s">
        <v>312</v>
      </c>
      <c r="I19" s="27" t="s">
        <v>304</v>
      </c>
      <c r="J19" s="27" t="s">
        <v>364</v>
      </c>
    </row>
    <row r="20" ht="45" customHeight="1" spans="1:10">
      <c r="A20" s="27" t="s">
        <v>251</v>
      </c>
      <c r="B20" s="27" t="s">
        <v>352</v>
      </c>
      <c r="C20" s="27" t="s">
        <v>314</v>
      </c>
      <c r="D20" s="27" t="s">
        <v>315</v>
      </c>
      <c r="E20" s="27" t="s">
        <v>365</v>
      </c>
      <c r="F20" s="27" t="s">
        <v>302</v>
      </c>
      <c r="G20" s="44" t="s">
        <v>317</v>
      </c>
      <c r="H20" s="27" t="s">
        <v>312</v>
      </c>
      <c r="I20" s="27" t="s">
        <v>304</v>
      </c>
      <c r="J20" s="27" t="s">
        <v>366</v>
      </c>
    </row>
    <row r="21" ht="33.75" customHeight="1" spans="1:10">
      <c r="A21" s="27" t="s">
        <v>273</v>
      </c>
      <c r="B21" s="27" t="s">
        <v>398</v>
      </c>
      <c r="C21" s="27" t="s">
        <v>299</v>
      </c>
      <c r="D21" s="27" t="s">
        <v>300</v>
      </c>
      <c r="E21" s="27" t="s">
        <v>327</v>
      </c>
      <c r="F21" s="27" t="s">
        <v>302</v>
      </c>
      <c r="G21" s="44" t="s">
        <v>53</v>
      </c>
      <c r="H21" s="27" t="s">
        <v>399</v>
      </c>
      <c r="I21" s="27" t="s">
        <v>304</v>
      </c>
      <c r="J21" s="27" t="s">
        <v>400</v>
      </c>
    </row>
    <row r="22" ht="33.75" customHeight="1" spans="1:10">
      <c r="A22" s="27" t="s">
        <v>273</v>
      </c>
      <c r="B22" s="27" t="s">
        <v>398</v>
      </c>
      <c r="C22" s="27" t="s">
        <v>299</v>
      </c>
      <c r="D22" s="27" t="s">
        <v>300</v>
      </c>
      <c r="E22" s="27" t="s">
        <v>401</v>
      </c>
      <c r="F22" s="27" t="s">
        <v>302</v>
      </c>
      <c r="G22" s="44" t="s">
        <v>51</v>
      </c>
      <c r="H22" s="27" t="s">
        <v>303</v>
      </c>
      <c r="I22" s="27" t="s">
        <v>304</v>
      </c>
      <c r="J22" s="27" t="s">
        <v>402</v>
      </c>
    </row>
    <row r="23" ht="68" customHeight="1" spans="1:10">
      <c r="A23" s="27" t="s">
        <v>273</v>
      </c>
      <c r="B23" s="27" t="s">
        <v>398</v>
      </c>
      <c r="C23" s="27" t="s">
        <v>299</v>
      </c>
      <c r="D23" s="27" t="s">
        <v>300</v>
      </c>
      <c r="E23" s="27" t="s">
        <v>403</v>
      </c>
      <c r="F23" s="27" t="s">
        <v>302</v>
      </c>
      <c r="G23" s="44" t="s">
        <v>53</v>
      </c>
      <c r="H23" s="27" t="s">
        <v>303</v>
      </c>
      <c r="I23" s="27" t="s">
        <v>304</v>
      </c>
      <c r="J23" s="27" t="s">
        <v>404</v>
      </c>
    </row>
    <row r="24" ht="33.75" customHeight="1" spans="1:10">
      <c r="A24" s="27" t="s">
        <v>273</v>
      </c>
      <c r="B24" s="27" t="s">
        <v>398</v>
      </c>
      <c r="C24" s="27" t="s">
        <v>299</v>
      </c>
      <c r="D24" s="27" t="s">
        <v>332</v>
      </c>
      <c r="E24" s="27" t="s">
        <v>333</v>
      </c>
      <c r="F24" s="27" t="s">
        <v>328</v>
      </c>
      <c r="G24" s="44" t="s">
        <v>357</v>
      </c>
      <c r="H24" s="27" t="s">
        <v>312</v>
      </c>
      <c r="I24" s="27" t="s">
        <v>304</v>
      </c>
      <c r="J24" s="27" t="s">
        <v>405</v>
      </c>
    </row>
    <row r="25" ht="33.75" customHeight="1" spans="1:10">
      <c r="A25" s="27" t="s">
        <v>273</v>
      </c>
      <c r="B25" s="27" t="s">
        <v>398</v>
      </c>
      <c r="C25" s="27" t="s">
        <v>299</v>
      </c>
      <c r="D25" s="27" t="s">
        <v>360</v>
      </c>
      <c r="E25" s="27" t="s">
        <v>406</v>
      </c>
      <c r="F25" s="27" t="s">
        <v>328</v>
      </c>
      <c r="G25" s="44" t="s">
        <v>407</v>
      </c>
      <c r="H25" s="27"/>
      <c r="I25" s="27" t="s">
        <v>408</v>
      </c>
      <c r="J25" s="27" t="s">
        <v>409</v>
      </c>
    </row>
    <row r="26" ht="53" customHeight="1" spans="1:10">
      <c r="A26" s="27" t="s">
        <v>273</v>
      </c>
      <c r="B26" s="27" t="s">
        <v>398</v>
      </c>
      <c r="C26" s="27" t="s">
        <v>308</v>
      </c>
      <c r="D26" s="27" t="s">
        <v>343</v>
      </c>
      <c r="E26" s="27" t="s">
        <v>410</v>
      </c>
      <c r="F26" s="27" t="s">
        <v>328</v>
      </c>
      <c r="G26" s="44" t="s">
        <v>411</v>
      </c>
      <c r="H26" s="27"/>
      <c r="I26" s="27" t="s">
        <v>408</v>
      </c>
      <c r="J26" s="73" t="s">
        <v>412</v>
      </c>
    </row>
    <row r="27" ht="66" customHeight="1" spans="1:10">
      <c r="A27" s="27" t="s">
        <v>262</v>
      </c>
      <c r="B27" s="27" t="s">
        <v>482</v>
      </c>
      <c r="C27" s="27" t="s">
        <v>299</v>
      </c>
      <c r="D27" s="27" t="s">
        <v>300</v>
      </c>
      <c r="E27" s="27" t="s">
        <v>327</v>
      </c>
      <c r="F27" s="27" t="s">
        <v>302</v>
      </c>
      <c r="G27" s="44" t="s">
        <v>483</v>
      </c>
      <c r="H27" s="27" t="s">
        <v>330</v>
      </c>
      <c r="I27" s="27" t="s">
        <v>304</v>
      </c>
      <c r="J27" s="27" t="s">
        <v>484</v>
      </c>
    </row>
    <row r="28" ht="69" customHeight="1" spans="1:10">
      <c r="A28" s="27" t="s">
        <v>262</v>
      </c>
      <c r="B28" s="27" t="s">
        <v>482</v>
      </c>
      <c r="C28" s="27" t="s">
        <v>299</v>
      </c>
      <c r="D28" s="27" t="s">
        <v>300</v>
      </c>
      <c r="E28" s="27" t="s">
        <v>485</v>
      </c>
      <c r="F28" s="27" t="s">
        <v>302</v>
      </c>
      <c r="G28" s="44" t="s">
        <v>486</v>
      </c>
      <c r="H28" s="27" t="s">
        <v>355</v>
      </c>
      <c r="I28" s="27" t="s">
        <v>304</v>
      </c>
      <c r="J28" s="27" t="s">
        <v>487</v>
      </c>
    </row>
    <row r="29" ht="33.75" customHeight="1" spans="1:10">
      <c r="A29" s="27" t="s">
        <v>262</v>
      </c>
      <c r="B29" s="27" t="s">
        <v>482</v>
      </c>
      <c r="C29" s="27" t="s">
        <v>299</v>
      </c>
      <c r="D29" s="27" t="s">
        <v>332</v>
      </c>
      <c r="E29" s="27" t="s">
        <v>488</v>
      </c>
      <c r="F29" s="27" t="s">
        <v>328</v>
      </c>
      <c r="G29" s="44" t="s">
        <v>357</v>
      </c>
      <c r="H29" s="27" t="s">
        <v>312</v>
      </c>
      <c r="I29" s="27" t="s">
        <v>304</v>
      </c>
      <c r="J29" s="27" t="s">
        <v>489</v>
      </c>
    </row>
    <row r="30" ht="71" customHeight="1" spans="1:10">
      <c r="A30" s="27" t="s">
        <v>262</v>
      </c>
      <c r="B30" s="27" t="s">
        <v>482</v>
      </c>
      <c r="C30" s="27" t="s">
        <v>299</v>
      </c>
      <c r="D30" s="27" t="s">
        <v>332</v>
      </c>
      <c r="E30" s="27" t="s">
        <v>490</v>
      </c>
      <c r="F30" s="27" t="s">
        <v>328</v>
      </c>
      <c r="G30" s="44" t="s">
        <v>357</v>
      </c>
      <c r="H30" s="27" t="s">
        <v>312</v>
      </c>
      <c r="I30" s="27" t="s">
        <v>304</v>
      </c>
      <c r="J30" s="73" t="s">
        <v>491</v>
      </c>
    </row>
    <row r="31" ht="33.75" customHeight="1" spans="1:10">
      <c r="A31" s="27" t="s">
        <v>262</v>
      </c>
      <c r="B31" s="27" t="s">
        <v>482</v>
      </c>
      <c r="C31" s="27" t="s">
        <v>299</v>
      </c>
      <c r="D31" s="27" t="s">
        <v>332</v>
      </c>
      <c r="E31" s="27" t="s">
        <v>492</v>
      </c>
      <c r="F31" s="27" t="s">
        <v>302</v>
      </c>
      <c r="G31" s="44" t="s">
        <v>377</v>
      </c>
      <c r="H31" s="27" t="s">
        <v>312</v>
      </c>
      <c r="I31" s="27" t="s">
        <v>304</v>
      </c>
      <c r="J31" s="27" t="s">
        <v>493</v>
      </c>
    </row>
    <row r="32" ht="46" customHeight="1" spans="1:10">
      <c r="A32" s="27" t="s">
        <v>262</v>
      </c>
      <c r="B32" s="27" t="s">
        <v>482</v>
      </c>
      <c r="C32" s="27" t="s">
        <v>308</v>
      </c>
      <c r="D32" s="27" t="s">
        <v>343</v>
      </c>
      <c r="E32" s="27" t="s">
        <v>494</v>
      </c>
      <c r="F32" s="27" t="s">
        <v>328</v>
      </c>
      <c r="G32" s="44" t="s">
        <v>357</v>
      </c>
      <c r="H32" s="27" t="s">
        <v>312</v>
      </c>
      <c r="I32" s="27" t="s">
        <v>304</v>
      </c>
      <c r="J32" s="73" t="s">
        <v>412</v>
      </c>
    </row>
    <row r="33" ht="66" customHeight="1" spans="1:10">
      <c r="A33" s="27" t="s">
        <v>262</v>
      </c>
      <c r="B33" s="27" t="s">
        <v>482</v>
      </c>
      <c r="C33" s="27" t="s">
        <v>308</v>
      </c>
      <c r="D33" s="27" t="s">
        <v>343</v>
      </c>
      <c r="E33" s="27" t="s">
        <v>495</v>
      </c>
      <c r="F33" s="27" t="s">
        <v>328</v>
      </c>
      <c r="G33" s="44" t="s">
        <v>411</v>
      </c>
      <c r="H33" s="27"/>
      <c r="I33" s="27" t="s">
        <v>408</v>
      </c>
      <c r="J33" s="27" t="s">
        <v>496</v>
      </c>
    </row>
    <row r="34" ht="33.75" customHeight="1" spans="1:10">
      <c r="A34" s="27" t="s">
        <v>262</v>
      </c>
      <c r="B34" s="27" t="s">
        <v>482</v>
      </c>
      <c r="C34" s="27" t="s">
        <v>314</v>
      </c>
      <c r="D34" s="27" t="s">
        <v>315</v>
      </c>
      <c r="E34" s="27" t="s">
        <v>350</v>
      </c>
      <c r="F34" s="27" t="s">
        <v>302</v>
      </c>
      <c r="G34" s="44" t="s">
        <v>317</v>
      </c>
      <c r="H34" s="27" t="s">
        <v>312</v>
      </c>
      <c r="I34" s="27" t="s">
        <v>304</v>
      </c>
      <c r="J34" s="27" t="s">
        <v>497</v>
      </c>
    </row>
  </sheetData>
  <mergeCells count="11">
    <mergeCell ref="A1:J1"/>
    <mergeCell ref="A2:J2"/>
    <mergeCell ref="A3:H3"/>
    <mergeCell ref="A8:A14"/>
    <mergeCell ref="A15:A20"/>
    <mergeCell ref="A21:A26"/>
    <mergeCell ref="A27:A34"/>
    <mergeCell ref="B8:B14"/>
    <mergeCell ref="B15:B20"/>
    <mergeCell ref="B21:B26"/>
    <mergeCell ref="B27:B34"/>
  </mergeCells>
  <pageMargins left="0.786805555555556" right="0.393055555555556" top="1" bottom="1" header="0.5" footer="0.5"/>
  <pageSetup paperSize="9" scale="65"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9"/>
  <sheetViews>
    <sheetView showZeros="0" workbookViewId="0">
      <selection activeCell="D25" sqref="D25"/>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594</v>
      </c>
      <c r="B1" s="56"/>
      <c r="C1" s="56"/>
      <c r="D1" s="56"/>
      <c r="E1" s="56"/>
      <c r="F1" s="56"/>
      <c r="G1" s="56"/>
      <c r="H1" s="56" t="s">
        <v>594</v>
      </c>
    </row>
    <row r="2" ht="28.5" customHeight="1" spans="1:8">
      <c r="A2" s="57" t="s">
        <v>595</v>
      </c>
      <c r="B2" s="57"/>
      <c r="C2" s="57"/>
      <c r="D2" s="57"/>
      <c r="E2" s="57"/>
      <c r="F2" s="57"/>
      <c r="G2" s="57"/>
      <c r="H2" s="57"/>
    </row>
    <row r="3" ht="18.75" customHeight="1" spans="1:8">
      <c r="A3" s="58" t="str">
        <f>"单位名称："&amp;"中国共产党玉溪市委员会组织部"</f>
        <v>单位名称：中国共产党玉溪市委员会组织部</v>
      </c>
      <c r="B3" s="58"/>
      <c r="C3" s="58"/>
      <c r="D3" s="58"/>
      <c r="E3" s="58"/>
      <c r="F3" s="58"/>
      <c r="G3" s="58"/>
      <c r="H3" s="58"/>
    </row>
    <row r="4" ht="18.75" customHeight="1" spans="1:8">
      <c r="A4" s="59" t="s">
        <v>127</v>
      </c>
      <c r="B4" s="59" t="s">
        <v>596</v>
      </c>
      <c r="C4" s="59" t="s">
        <v>597</v>
      </c>
      <c r="D4" s="59" t="s">
        <v>598</v>
      </c>
      <c r="E4" s="59" t="s">
        <v>599</v>
      </c>
      <c r="F4" s="59" t="s">
        <v>600</v>
      </c>
      <c r="G4" s="59"/>
      <c r="H4" s="59"/>
    </row>
    <row r="5" ht="18.75" customHeight="1" spans="1:8">
      <c r="A5" s="59"/>
      <c r="B5" s="59"/>
      <c r="C5" s="59"/>
      <c r="D5" s="59"/>
      <c r="E5" s="59"/>
      <c r="F5" s="59" t="s">
        <v>547</v>
      </c>
      <c r="G5" s="59" t="s">
        <v>601</v>
      </c>
      <c r="H5" s="59" t="s">
        <v>602</v>
      </c>
    </row>
    <row r="6" ht="18.75" customHeight="1" spans="1:8">
      <c r="A6" s="60" t="s">
        <v>44</v>
      </c>
      <c r="B6" s="60" t="s">
        <v>45</v>
      </c>
      <c r="C6" s="60" t="s">
        <v>46</v>
      </c>
      <c r="D6" s="60" t="s">
        <v>47</v>
      </c>
      <c r="E6" s="60" t="s">
        <v>48</v>
      </c>
      <c r="F6" s="60" t="s">
        <v>49</v>
      </c>
      <c r="G6" s="60" t="s">
        <v>50</v>
      </c>
      <c r="H6" s="60" t="s">
        <v>51</v>
      </c>
    </row>
    <row r="7" ht="18" customHeight="1" spans="1:8">
      <c r="A7" s="61"/>
      <c r="B7" s="61"/>
      <c r="C7" s="61"/>
      <c r="D7" s="61"/>
      <c r="E7" s="62"/>
      <c r="F7" s="63"/>
      <c r="G7" s="64"/>
      <c r="H7" s="64"/>
    </row>
    <row r="8" ht="18" customHeight="1" spans="1:8">
      <c r="A8" s="62" t="s">
        <v>30</v>
      </c>
      <c r="B8" s="62"/>
      <c r="C8" s="62"/>
      <c r="D8" s="62"/>
      <c r="E8" s="62"/>
      <c r="F8" s="63"/>
      <c r="G8" s="64"/>
      <c r="H8" s="64"/>
    </row>
    <row r="9" customHeight="1" spans="1:1">
      <c r="A9" t="s">
        <v>603</v>
      </c>
    </row>
  </sheetData>
  <mergeCells count="10">
    <mergeCell ref="A1:H1"/>
    <mergeCell ref="A2:H2"/>
    <mergeCell ref="A3:H3"/>
    <mergeCell ref="F4:H4"/>
    <mergeCell ref="A8:E8"/>
    <mergeCell ref="A4:A5"/>
    <mergeCell ref="B4:B5"/>
    <mergeCell ref="C4:C5"/>
    <mergeCell ref="D4:D5"/>
    <mergeCell ref="E4:E5"/>
  </mergeCells>
  <pageMargins left="0.751388888888889" right="0.751388888888889" top="1" bottom="1" header="0.5" footer="0.5"/>
  <pageSetup paperSize="1" scale="71" pageOrder="overThenDown"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H27" sqref="H27"/>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604</v>
      </c>
      <c r="B1" s="31"/>
      <c r="C1" s="31"/>
      <c r="D1" s="32"/>
      <c r="E1" s="32"/>
      <c r="F1" s="32"/>
      <c r="G1" s="32"/>
      <c r="H1" s="31"/>
      <c r="I1" s="31"/>
      <c r="J1" s="31"/>
      <c r="K1" s="50"/>
    </row>
    <row r="2" ht="28.5" customHeight="1" spans="1:11">
      <c r="A2" s="33" t="s">
        <v>605</v>
      </c>
      <c r="B2" s="33"/>
      <c r="C2" s="33"/>
      <c r="D2" s="33"/>
      <c r="E2" s="33"/>
      <c r="F2" s="33"/>
      <c r="G2" s="33"/>
      <c r="H2" s="33"/>
      <c r="I2" s="33"/>
      <c r="J2" s="33"/>
      <c r="K2" s="33"/>
    </row>
    <row r="3" ht="13.5" customHeight="1" spans="1:11">
      <c r="A3" s="5" t="str">
        <f>"单位名称："&amp;"中国共产党玉溪市委员会组织部"</f>
        <v>单位名称：中国共产党玉溪市委员会组织部</v>
      </c>
      <c r="B3" s="6"/>
      <c r="C3" s="6"/>
      <c r="D3" s="6"/>
      <c r="E3" s="6"/>
      <c r="F3" s="6"/>
      <c r="G3" s="6"/>
      <c r="H3" s="7"/>
      <c r="I3" s="7"/>
      <c r="J3" s="7"/>
      <c r="K3" s="51" t="s">
        <v>2</v>
      </c>
    </row>
    <row r="4" ht="21.75" customHeight="1" spans="1:11">
      <c r="A4" s="34" t="s">
        <v>240</v>
      </c>
      <c r="B4" s="34" t="s">
        <v>129</v>
      </c>
      <c r="C4" s="34" t="s">
        <v>241</v>
      </c>
      <c r="D4" s="35" t="s">
        <v>130</v>
      </c>
      <c r="E4" s="35" t="s">
        <v>131</v>
      </c>
      <c r="F4" s="35" t="s">
        <v>132</v>
      </c>
      <c r="G4" s="35" t="s">
        <v>133</v>
      </c>
      <c r="H4" s="36" t="s">
        <v>30</v>
      </c>
      <c r="I4" s="52" t="s">
        <v>606</v>
      </c>
      <c r="J4" s="53"/>
      <c r="K4" s="54"/>
    </row>
    <row r="5" ht="21.75" customHeight="1" spans="1:11">
      <c r="A5" s="37"/>
      <c r="B5" s="37"/>
      <c r="C5" s="37"/>
      <c r="D5" s="38"/>
      <c r="E5" s="38"/>
      <c r="F5" s="38"/>
      <c r="G5" s="38"/>
      <c r="H5" s="39"/>
      <c r="I5" s="35" t="s">
        <v>33</v>
      </c>
      <c r="J5" s="35" t="s">
        <v>34</v>
      </c>
      <c r="K5" s="35" t="s">
        <v>35</v>
      </c>
    </row>
    <row r="6" ht="40.5" customHeight="1" spans="1:11">
      <c r="A6" s="40"/>
      <c r="B6" s="40"/>
      <c r="C6" s="40"/>
      <c r="D6" s="41"/>
      <c r="E6" s="41"/>
      <c r="F6" s="41"/>
      <c r="G6" s="41"/>
      <c r="H6" s="42"/>
      <c r="I6" s="41" t="s">
        <v>32</v>
      </c>
      <c r="J6" s="41"/>
      <c r="K6" s="41"/>
    </row>
    <row r="7" ht="15" customHeight="1" spans="1:11">
      <c r="A7" s="43">
        <v>1</v>
      </c>
      <c r="B7" s="43">
        <v>2</v>
      </c>
      <c r="C7" s="43">
        <v>3</v>
      </c>
      <c r="D7" s="43">
        <v>4</v>
      </c>
      <c r="E7" s="43">
        <v>5</v>
      </c>
      <c r="F7" s="43">
        <v>6</v>
      </c>
      <c r="G7" s="43">
        <v>7</v>
      </c>
      <c r="H7" s="43">
        <v>8</v>
      </c>
      <c r="I7" s="43">
        <v>9</v>
      </c>
      <c r="J7" s="55">
        <v>10</v>
      </c>
      <c r="K7" s="55">
        <v>11</v>
      </c>
    </row>
    <row r="8" ht="30.65" customHeight="1" spans="1:11">
      <c r="A8" s="44"/>
      <c r="B8" s="45"/>
      <c r="C8" s="44"/>
      <c r="D8" s="44"/>
      <c r="E8" s="44"/>
      <c r="F8" s="44"/>
      <c r="G8" s="44"/>
      <c r="H8" s="46"/>
      <c r="I8" s="46"/>
      <c r="J8" s="46"/>
      <c r="K8" s="46"/>
    </row>
    <row r="9" ht="30.65" customHeight="1" spans="1:11">
      <c r="A9" s="45"/>
      <c r="B9" s="45"/>
      <c r="C9" s="45"/>
      <c r="D9" s="45"/>
      <c r="E9" s="45"/>
      <c r="F9" s="45"/>
      <c r="G9" s="45"/>
      <c r="H9" s="46"/>
      <c r="I9" s="46"/>
      <c r="J9" s="46"/>
      <c r="K9" s="46"/>
    </row>
    <row r="10" ht="18.75" customHeight="1" spans="1:11">
      <c r="A10" s="47" t="s">
        <v>285</v>
      </c>
      <c r="B10" s="48"/>
      <c r="C10" s="48"/>
      <c r="D10" s="48"/>
      <c r="E10" s="48"/>
      <c r="F10" s="48"/>
      <c r="G10" s="49"/>
      <c r="H10" s="46"/>
      <c r="I10" s="46"/>
      <c r="J10" s="46"/>
      <c r="K10" s="46"/>
    </row>
    <row r="11" customHeight="1" spans="1:1">
      <c r="A11" t="s">
        <v>607</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1388888888889" right="0.751388888888889" top="1" bottom="1" header="0.5" footer="0.5"/>
  <pageSetup paperSize="9" scale="59"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3"/>
  <sheetViews>
    <sheetView showZeros="0" workbookViewId="0">
      <selection activeCell="I19" sqref="I19"/>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608</v>
      </c>
      <c r="B1" s="1"/>
      <c r="C1" s="1"/>
      <c r="D1" s="2"/>
      <c r="E1" s="1"/>
      <c r="F1" s="1"/>
      <c r="G1" s="3"/>
    </row>
    <row r="2" ht="27.75" customHeight="1" spans="1:7">
      <c r="A2" s="4" t="s">
        <v>609</v>
      </c>
      <c r="B2" s="4"/>
      <c r="C2" s="4"/>
      <c r="D2" s="4"/>
      <c r="E2" s="4"/>
      <c r="F2" s="4"/>
      <c r="G2" s="4"/>
    </row>
    <row r="3" ht="13.5" customHeight="1" spans="1:7">
      <c r="A3" s="5" t="str">
        <f>"单位名称："&amp;"中国共产党玉溪市委员会组织部"</f>
        <v>单位名称：中国共产党玉溪市委员会组织部</v>
      </c>
      <c r="B3" s="6"/>
      <c r="C3" s="6"/>
      <c r="D3" s="6"/>
      <c r="E3" s="7"/>
      <c r="F3" s="7"/>
      <c r="G3" s="8" t="s">
        <v>2</v>
      </c>
    </row>
    <row r="4" ht="21.75" customHeight="1" spans="1:7">
      <c r="A4" s="9" t="s">
        <v>241</v>
      </c>
      <c r="B4" s="9" t="s">
        <v>240</v>
      </c>
      <c r="C4" s="9" t="s">
        <v>129</v>
      </c>
      <c r="D4" s="10" t="s">
        <v>610</v>
      </c>
      <c r="E4" s="11" t="s">
        <v>33</v>
      </c>
      <c r="F4" s="12"/>
      <c r="G4" s="13"/>
    </row>
    <row r="5" ht="21.75" customHeight="1" spans="1:7">
      <c r="A5" s="14"/>
      <c r="B5" s="14"/>
      <c r="C5" s="14"/>
      <c r="D5" s="15"/>
      <c r="E5" s="16" t="s">
        <v>611</v>
      </c>
      <c r="F5" s="10" t="s">
        <v>612</v>
      </c>
      <c r="G5" s="10" t="s">
        <v>613</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28575600</v>
      </c>
      <c r="F8" s="24"/>
      <c r="G8" s="24"/>
    </row>
    <row r="9" ht="21" customHeight="1" spans="1:7">
      <c r="A9" s="25" t="s">
        <v>64</v>
      </c>
      <c r="B9" s="21"/>
      <c r="C9" s="21"/>
      <c r="D9" s="26"/>
      <c r="E9" s="24">
        <v>28575600</v>
      </c>
      <c r="F9" s="24"/>
      <c r="G9" s="24"/>
    </row>
    <row r="10" ht="21" customHeight="1" spans="1:7">
      <c r="A10" s="27"/>
      <c r="B10" s="21" t="s">
        <v>614</v>
      </c>
      <c r="C10" s="21" t="s">
        <v>271</v>
      </c>
      <c r="D10" s="26" t="s">
        <v>615</v>
      </c>
      <c r="E10" s="24">
        <v>200000</v>
      </c>
      <c r="F10" s="24"/>
      <c r="G10" s="24"/>
    </row>
    <row r="11" ht="21" customHeight="1" spans="1:7">
      <c r="A11" s="27"/>
      <c r="B11" s="21" t="s">
        <v>616</v>
      </c>
      <c r="C11" s="21" t="s">
        <v>269</v>
      </c>
      <c r="D11" s="26" t="s">
        <v>617</v>
      </c>
      <c r="E11" s="24">
        <v>3595000</v>
      </c>
      <c r="F11" s="24"/>
      <c r="G11" s="24"/>
    </row>
    <row r="12" ht="21" customHeight="1" spans="1:7">
      <c r="A12" s="27"/>
      <c r="B12" s="21" t="s">
        <v>618</v>
      </c>
      <c r="C12" s="21" t="s">
        <v>251</v>
      </c>
      <c r="D12" s="26" t="s">
        <v>617</v>
      </c>
      <c r="E12" s="24">
        <v>3000000</v>
      </c>
      <c r="F12" s="24"/>
      <c r="G12" s="24"/>
    </row>
    <row r="13" ht="21" customHeight="1" spans="1:7">
      <c r="A13" s="27"/>
      <c r="B13" s="21" t="s">
        <v>619</v>
      </c>
      <c r="C13" s="21" t="s">
        <v>245</v>
      </c>
      <c r="D13" s="26" t="s">
        <v>615</v>
      </c>
      <c r="E13" s="24">
        <v>8996000</v>
      </c>
      <c r="F13" s="24"/>
      <c r="G13" s="24"/>
    </row>
    <row r="14" ht="21" customHeight="1" spans="1:7">
      <c r="A14" s="27"/>
      <c r="B14" s="21" t="s">
        <v>616</v>
      </c>
      <c r="C14" s="21" t="s">
        <v>273</v>
      </c>
      <c r="D14" s="26" t="s">
        <v>617</v>
      </c>
      <c r="E14" s="24">
        <v>400000</v>
      </c>
      <c r="F14" s="24"/>
      <c r="G14" s="24"/>
    </row>
    <row r="15" ht="21" customHeight="1" spans="1:7">
      <c r="A15" s="27"/>
      <c r="B15" s="21" t="s">
        <v>614</v>
      </c>
      <c r="C15" s="21" t="s">
        <v>265</v>
      </c>
      <c r="D15" s="26" t="s">
        <v>615</v>
      </c>
      <c r="E15" s="24">
        <v>100000</v>
      </c>
      <c r="F15" s="24"/>
      <c r="G15" s="24"/>
    </row>
    <row r="16" ht="21" customHeight="1" spans="1:7">
      <c r="A16" s="27"/>
      <c r="B16" s="21" t="s">
        <v>614</v>
      </c>
      <c r="C16" s="21" t="s">
        <v>277</v>
      </c>
      <c r="D16" s="26" t="s">
        <v>615</v>
      </c>
      <c r="E16" s="24">
        <v>360000</v>
      </c>
      <c r="F16" s="24"/>
      <c r="G16" s="24"/>
    </row>
    <row r="17" ht="21" customHeight="1" spans="1:7">
      <c r="A17" s="27"/>
      <c r="B17" s="21" t="s">
        <v>620</v>
      </c>
      <c r="C17" s="21" t="s">
        <v>259</v>
      </c>
      <c r="D17" s="26" t="s">
        <v>615</v>
      </c>
      <c r="E17" s="24">
        <v>14000</v>
      </c>
      <c r="F17" s="24"/>
      <c r="G17" s="24"/>
    </row>
    <row r="18" ht="21" customHeight="1" spans="1:7">
      <c r="A18" s="27"/>
      <c r="B18" s="21" t="s">
        <v>614</v>
      </c>
      <c r="C18" s="21" t="s">
        <v>267</v>
      </c>
      <c r="D18" s="26" t="s">
        <v>615</v>
      </c>
      <c r="E18" s="24">
        <v>200000</v>
      </c>
      <c r="F18" s="24"/>
      <c r="G18" s="24"/>
    </row>
    <row r="19" ht="21" customHeight="1" spans="1:7">
      <c r="A19" s="27"/>
      <c r="B19" s="21" t="s">
        <v>614</v>
      </c>
      <c r="C19" s="21" t="s">
        <v>275</v>
      </c>
      <c r="D19" s="26" t="s">
        <v>615</v>
      </c>
      <c r="E19" s="24">
        <v>2000600</v>
      </c>
      <c r="F19" s="24"/>
      <c r="G19" s="24"/>
    </row>
    <row r="20" ht="21" customHeight="1" spans="1:7">
      <c r="A20" s="27"/>
      <c r="B20" s="21" t="s">
        <v>616</v>
      </c>
      <c r="C20" s="21" t="s">
        <v>262</v>
      </c>
      <c r="D20" s="26" t="s">
        <v>617</v>
      </c>
      <c r="E20" s="24">
        <v>450000</v>
      </c>
      <c r="F20" s="24"/>
      <c r="G20" s="24"/>
    </row>
    <row r="21" ht="21" customHeight="1" spans="1:7">
      <c r="A21" s="27"/>
      <c r="B21" s="21" t="s">
        <v>614</v>
      </c>
      <c r="C21" s="21" t="s">
        <v>279</v>
      </c>
      <c r="D21" s="26" t="s">
        <v>615</v>
      </c>
      <c r="E21" s="24">
        <v>8410000</v>
      </c>
      <c r="F21" s="24"/>
      <c r="G21" s="24"/>
    </row>
    <row r="22" ht="21" customHeight="1" spans="1:7">
      <c r="A22" s="27"/>
      <c r="B22" s="21" t="s">
        <v>619</v>
      </c>
      <c r="C22" s="21" t="s">
        <v>255</v>
      </c>
      <c r="D22" s="26" t="s">
        <v>615</v>
      </c>
      <c r="E22" s="24">
        <v>850000</v>
      </c>
      <c r="F22" s="24"/>
      <c r="G22" s="24"/>
    </row>
    <row r="23" ht="21" customHeight="1" spans="1:7">
      <c r="A23" s="28" t="s">
        <v>30</v>
      </c>
      <c r="B23" s="29" t="s">
        <v>621</v>
      </c>
      <c r="C23" s="29"/>
      <c r="D23" s="30"/>
      <c r="E23" s="24">
        <v>28575600</v>
      </c>
      <c r="F23" s="24"/>
      <c r="G23" s="24"/>
    </row>
  </sheetData>
  <mergeCells count="12">
    <mergeCell ref="A1:G1"/>
    <mergeCell ref="A2:G2"/>
    <mergeCell ref="A3:D3"/>
    <mergeCell ref="E4:G4"/>
    <mergeCell ref="A23:D23"/>
    <mergeCell ref="A4:A6"/>
    <mergeCell ref="B4:B6"/>
    <mergeCell ref="C4:C6"/>
    <mergeCell ref="D4:D6"/>
    <mergeCell ref="E5:E6"/>
    <mergeCell ref="F5:F6"/>
    <mergeCell ref="G5:G6"/>
  </mergeCells>
  <pageMargins left="0.751388888888889" right="0.751388888888889" top="1" bottom="1" header="0.5" footer="0.5"/>
  <pageSetup paperSize="9" scale="73"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2026-02-03T03:11:00Z</dcterms:created>
  <dcterms:modified xsi:type="dcterms:W3CDTF">2026-02-06T03:36:38Z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47D7A20B91D3482497844FBDC243AC69_12</vt:lpwstr>
  </property>
</Properties>
</file>