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_FilterDatabase" localSheetId="6" hidden="1">部门基本支出预算表04!$A$4:$W$81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<sst xmlns="http://schemas.openxmlformats.org/spreadsheetml/2006/main" count="1784" uniqueCount="543">
  <si>
    <t>预算01-1表</t>
  </si>
  <si>
    <t>2026年财务收支预算总表部门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</si>
  <si>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</si>
  <si>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</si>
  <si>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</si>
  <si>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</si>
  <si>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</si>
  <si>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</si>
  <si>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</si>
  <si>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</si>
  <si>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</si>
  <si>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</si>
  <si>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</si>
  <si>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</si>
  <si>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</si>
  <si>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</si>
  <si>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</si>
  <si>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</si>
  <si>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</si>
  <si>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</si>
  <si>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</si>
  <si>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</si>
  <si>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</si>
  <si>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</si>
  <si>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</si>
  <si>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</si>
  <si>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</si>
  <si>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</si>
  <si>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</si>
  <si>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</si>
  <si>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</si>
  <si>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</si>
  <si>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</si>
  <si>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</si>
  <si>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</si>
  <si>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</si>
  <si>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</si>
  <si>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</si>
  <si>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</si>
  <si>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</si>
  <si>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</si>
  <si>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</si>
  <si>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</si>
  <si>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</si>
  <si>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</si>
  <si>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</si>
  <si>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</si>
  <si>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</si>
  <si>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</si>
  <si>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</si>
  <si>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</si>
  <si>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</si>
  <si>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</si>
  <si>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</si>
  <si>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</si>
  <si>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</si>
  <si>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</si>
  <si>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</si>
  <si>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</si>
  <si>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</si>
  <si>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</si>
  <si>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</si>
  <si>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</si>
  <si>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301</t>
  </si>
  <si>
    <t>中国共产党玉溪市委员会办公室</t>
  </si>
  <si>
    <t>301001</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</si>
  <si>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</si>
  <si>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</si>
  <si>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</si>
  <si>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</si>
  <si>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</si>
  <si>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</si>
  <si>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</si>
  <si>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</si>
  <si>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</si>
  <si>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</si>
  <si>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</si>
  <si>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</si>
  <si>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</si>
  <si>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</si>
  <si>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20103</t>
  </si>
  <si>
    <t>2010399</t>
  </si>
  <si>
    <t>20131</t>
  </si>
  <si>
    <t>2013101</t>
  </si>
  <si>
    <t>2013102</t>
  </si>
  <si>
    <t>2013150</t>
  </si>
  <si>
    <t>208</t>
  </si>
  <si>
    <t>20805</t>
  </si>
  <si>
    <t>2080501</t>
  </si>
  <si>
    <t>2080505</t>
  </si>
  <si>
    <t>2080506</t>
  </si>
  <si>
    <t>20808</t>
  </si>
  <si>
    <t>2080801</t>
  </si>
  <si>
    <t>210</t>
  </si>
  <si>
    <t>21011</t>
  </si>
  <si>
    <t>2101101</t>
  </si>
  <si>
    <t>2101102</t>
  </si>
  <si>
    <t>2101103</t>
  </si>
  <si>
    <t>2101199</t>
  </si>
  <si>
    <t>215</t>
  </si>
  <si>
    <t>21599</t>
  </si>
  <si>
    <t>2159999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</si>
  <si>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</si>
  <si>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</si>
  <si>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</si>
  <si>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</si>
  <si>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</si>
  <si>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</si>
  <si>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</si>
  <si>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</si>
  <si>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</si>
  <si>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</si>
  <si>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</si>
  <si>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</si>
  <si>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</si>
  <si>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</si>
  <si>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</si>
  <si>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</si>
  <si>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</si>
  <si>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</si>
  <si>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</si>
  <si>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</si>
  <si>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</si>
  <si>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</si>
  <si>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</si>
  <si>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</si>
  <si>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</si>
  <si>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</si>
  <si>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</si>
  <si>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</si>
  <si>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</si>
  <si>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</si>
  <si>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</si>
  <si>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</si>
  <si>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</si>
  <si>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</si>
  <si>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</si>
  <si>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</si>
  <si>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</si>
  <si>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</si>
  <si>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</si>
  <si>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</si>
  <si>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</si>
  <si>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</si>
  <si>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</si>
  <si>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</si>
  <si>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</si>
  <si>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</si>
  <si>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</si>
  <si>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</si>
  <si>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</si>
  <si>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530400210000000628463</t>
  </si>
  <si>
    <t>一般公用经费</t>
  </si>
  <si>
    <t>行政运行</t>
  </si>
  <si>
    <t>30201</t>
  </si>
  <si>
    <t>办公费</t>
  </si>
  <si>
    <t>30205</t>
  </si>
  <si>
    <t>水费</t>
  </si>
  <si>
    <t>30206</t>
  </si>
  <si>
    <t>电费</t>
  </si>
  <si>
    <t>30207</t>
  </si>
  <si>
    <t>邮电费</t>
  </si>
  <si>
    <t>30211</t>
  </si>
  <si>
    <t>差旅费</t>
  </si>
  <si>
    <t>30239</t>
  </si>
  <si>
    <t>其他交通费用</t>
  </si>
  <si>
    <t>30299</t>
  </si>
  <si>
    <t>其他商品和服务支出</t>
  </si>
  <si>
    <t>事业运行</t>
  </si>
  <si>
    <t>30215</t>
  </si>
  <si>
    <t>会议费</t>
  </si>
  <si>
    <t>30216</t>
  </si>
  <si>
    <t>培训费</t>
  </si>
  <si>
    <t>30240</t>
  </si>
  <si>
    <t>税金及附加费用</t>
  </si>
  <si>
    <t>行政单位离退休</t>
  </si>
  <si>
    <t>530400210000000628847</t>
  </si>
  <si>
    <t>行政人员工资支出</t>
  </si>
  <si>
    <t>30101</t>
  </si>
  <si>
    <t>基本工资</t>
  </si>
  <si>
    <t>30102</t>
  </si>
  <si>
    <t>津贴补贴</t>
  </si>
  <si>
    <t>购房补贴</t>
  </si>
  <si>
    <t>530400210000000628848</t>
  </si>
  <si>
    <t>事业人员工资支出</t>
  </si>
  <si>
    <t>30107</t>
  </si>
  <si>
    <t>绩效工资</t>
  </si>
  <si>
    <t>530400210000000628849</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</si>
  <si>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</si>
  <si>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</si>
  <si>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</si>
  <si>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</si>
  <si>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</si>
  <si>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</si>
  <si>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</si>
  <si>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</si>
  <si>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</si>
  <si>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</si>
  <si>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</si>
  <si>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</si>
  <si>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</si>
  <si>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</si>
  <si>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530400210000000628850</t>
  </si>
  <si>
    <t>住房公积金</t>
  </si>
  <si>
    <t>30113</t>
  </si>
  <si>
    <t>530400210000000628851</t>
  </si>
  <si>
    <t>对个人和家庭的补助</t>
  </si>
  <si>
    <t>30305</t>
  </si>
  <si>
    <t>生活补助</t>
  </si>
  <si>
    <t>530400210000000628852</t>
  </si>
  <si>
    <t>其他工资福利支出</t>
  </si>
  <si>
    <t>30103</t>
  </si>
  <si>
    <t>奖金</t>
  </si>
  <si>
    <t>530400210000000628854</t>
  </si>
  <si>
    <t>公车购置及运维费</t>
  </si>
  <si>
    <t>30231</t>
  </si>
  <si>
    <t>公务用车运行维护费</t>
  </si>
  <si>
    <t>530400210000000628855</t>
  </si>
  <si>
    <t>行政人员公务交通补贴</t>
  </si>
  <si>
    <t>530400210000000628856</t>
  </si>
  <si>
    <t>工会经费</t>
  </si>
  <si>
    <t>30228</t>
  </si>
  <si>
    <t>530400241100002061934</t>
  </si>
  <si>
    <t>编外临聘人员经费</t>
  </si>
  <si>
    <t>30199</t>
  </si>
  <si>
    <t>530400241100002061954</t>
  </si>
  <si>
    <t>工作业务经费</t>
  </si>
  <si>
    <t>30202</t>
  </si>
  <si>
    <t>印刷费</t>
  </si>
  <si>
    <t>30213</t>
  </si>
  <si>
    <t>维修（护）费</t>
  </si>
  <si>
    <t>30214</t>
  </si>
  <si>
    <t>租赁费</t>
  </si>
  <si>
    <t>30227</t>
  </si>
  <si>
    <t>委托业务费</t>
  </si>
  <si>
    <t>31002</t>
  </si>
  <si>
    <t>办公设备购置</t>
  </si>
  <si>
    <t>30226</t>
  </si>
  <si>
    <t>劳务费</t>
  </si>
  <si>
    <t>530400241100002061958</t>
  </si>
  <si>
    <t>工作业务（公务用车运维费）经费</t>
  </si>
  <si>
    <t>530400241100002117512</t>
  </si>
  <si>
    <t>奖励性绩效工资（工资部分）经费</t>
  </si>
  <si>
    <t>530400241100002117616</t>
  </si>
  <si>
    <t>奖励性绩效工资（高于部分）经费</t>
  </si>
  <si>
    <t>530400241100002117648</t>
  </si>
  <si>
    <t>职业年金经费</t>
  </si>
  <si>
    <t>机关事业单位职业年金缴费支出</t>
  </si>
  <si>
    <t>30109</t>
  </si>
  <si>
    <t>职业年金缴费</t>
  </si>
  <si>
    <t>530400241100002117714</t>
  </si>
  <si>
    <t>机关后勤购买服务经费</t>
  </si>
  <si>
    <t>530400241100002117825</t>
  </si>
  <si>
    <t>工作业务（接待费）经费</t>
  </si>
  <si>
    <t>30217</t>
  </si>
  <si>
    <t>530400241100002375092</t>
  </si>
  <si>
    <t>年终一次性奖金</t>
  </si>
  <si>
    <t>530400251100003570481</t>
  </si>
  <si>
    <t>市直退休医疗照顾人员医疗费用补助资金</t>
  </si>
  <si>
    <t>30307</t>
  </si>
  <si>
    <t>医疗费补助</t>
  </si>
  <si>
    <t>530400251100003841643</t>
  </si>
  <si>
    <t>530400251100003841738</t>
  </si>
  <si>
    <t>物业管理费</t>
  </si>
  <si>
    <t>30209</t>
  </si>
  <si>
    <t>530400261100004928312</t>
  </si>
  <si>
    <t>遗属补助项目经费</t>
  </si>
  <si>
    <t>死亡抚恤</t>
  </si>
  <si>
    <t>530400261100004946607</t>
  </si>
  <si>
    <t>预算05-1表</t>
  </si>
  <si>
    <t>2026年部门项目支出预算表</t>
  </si>
  <si>
    <t>项目分类</t>
  </si>
  <si>
    <t>项目单位</t>
  </si>
  <si>
    <t>本年拨款</t>
  </si>
  <si>
    <t>单位资金</t>
  </si>
  <si>
    <t>其中：本次下达</t>
  </si>
  <si>
    <t>综合业务专项资金</t>
  </si>
  <si>
    <t>专项业务类</t>
  </si>
  <si>
    <t>530400221100000705623</t>
  </si>
  <si>
    <t>一般行政管理事务</t>
  </si>
  <si>
    <t>2025年决策咨询研究直接委托课题经费</t>
  </si>
  <si>
    <t>事业发展类</t>
  </si>
  <si>
    <t>530400251100004525293</t>
  </si>
  <si>
    <t>其他政府办公厅（室）及相关机构事务支出</t>
  </si>
  <si>
    <t>特定项目行202612号经费</t>
  </si>
  <si>
    <t>530400261100004877134</t>
  </si>
  <si>
    <t>特定项目行202613号经费</t>
  </si>
  <si>
    <t>530400261100004887476</t>
  </si>
  <si>
    <t>31003</t>
  </si>
  <si>
    <t>专用设备购置</t>
  </si>
  <si>
    <t>特定项目行202614号经费</t>
  </si>
  <si>
    <t>530400261100004887493</t>
  </si>
  <si>
    <t>特定项目行202615号经费</t>
  </si>
  <si>
    <t>530400261100004887497</t>
  </si>
  <si>
    <t>市委（机关）法律顾问聘用专项资金</t>
  </si>
  <si>
    <t>530400261100004907350</t>
  </si>
  <si>
    <t>扎实推进高质量发展评比表彰项目经费</t>
  </si>
  <si>
    <t>530400261100004908040</t>
  </si>
  <si>
    <t>30309</t>
  </si>
  <si>
    <t>奖励金</t>
  </si>
  <si>
    <t>党代会全会会议保障及党办业务培训经费</t>
  </si>
  <si>
    <t>530400261100004917982</t>
  </si>
  <si>
    <t>玉溪市重点档案征集及电话号码本印制项目经费</t>
  </si>
  <si>
    <t>530400261100004924230</t>
  </si>
  <si>
    <t>关工委专项资金</t>
  </si>
  <si>
    <t>530400261100004931596</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</si>
  <si>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</si>
  <si>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</si>
  <si>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</si>
  <si>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</si>
  <si>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</si>
  <si>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</si>
  <si>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</si>
  <si>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</si>
  <si>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</si>
  <si>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</si>
  <si>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</si>
  <si>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</si>
  <si>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</si>
  <si>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该项目不宜简述。</t>
  </si>
  <si>
    <t>产出指标</t>
  </si>
  <si>
    <t>数量指标</t>
  </si>
  <si>
    <t>涉密项目</t>
  </si>
  <si>
    <t>=</t>
  </si>
  <si>
    <t>100</t>
  </si>
  <si>
    <t>%</t>
  </si>
  <si>
    <t>定量指标</t>
  </si>
  <si>
    <t>质量指标</t>
  </si>
  <si>
    <t>效益指标</t>
  </si>
  <si>
    <t>社会效益</t>
  </si>
  <si>
    <t>满意度指标</t>
  </si>
  <si>
    <t>服务对象满意度</t>
  </si>
  <si>
    <t>根据玉办发〔2017〕28号《关于完善法律顾问制度和推行公职律师公司律师制度的实施办法》，坚持法治玉溪、法治政府、法治社会一体建设，建立形成与玉溪经济社会发展和法治建设、法律服务需求相适应的具有玉溪特色的法律顾问、公职律师、公司律师制度体系，遵循法律顾问、律师工作特点，坚持正确政治方向，坚持分类规范实施，坚持统筹衔接推进，积极稳妥推行法律顾问制度和公职律师、公司律师制度，通过发挥法律顾问、公职律师、公司律师的作用，全面提高依法执政、依法行政、依法经营、依法管理的能力水平，促进依法办事。2026年聘请5名律师为市委机关重大决策提供法律意见、参与党内规范性文件送审稿的起草和论证、服务好市委领导地方立法工作，参与地方立法规划计划及自治条例、单行条例党内送审稿的审核等法律服务，有利于提升行政决策水平，降低决策风险和成本，提高决策质量，为党委政府依法行政、依法执政提供专业保障，推动法治化建设再上新台阶。</t>
  </si>
  <si>
    <t>每年提出意见建议数</t>
  </si>
  <si>
    <t>&gt;=</t>
  </si>
  <si>
    <t>条</t>
  </si>
  <si>
    <t>反映法律顾问意见建议提出情况。</t>
  </si>
  <si>
    <t>聘请法律顾问</t>
  </si>
  <si>
    <t>人</t>
  </si>
  <si>
    <t>反映法律顾问聘请情况</t>
  </si>
  <si>
    <t>意见建议可行性</t>
  </si>
  <si>
    <t>反映法律顾问提出意见可行性。</t>
  </si>
  <si>
    <t>时效指标</t>
  </si>
  <si>
    <t>意见建议反馈时间</t>
  </si>
  <si>
    <t>&lt;=</t>
  </si>
  <si>
    <t>天</t>
  </si>
  <si>
    <t>反映法律意见建议反馈及时性。</t>
  </si>
  <si>
    <t>政府决策合理性</t>
  </si>
  <si>
    <t>提高</t>
  </si>
  <si>
    <t>定性指标</t>
  </si>
  <si>
    <t>反映该项目对政府决策合理性的影响。</t>
  </si>
  <si>
    <t>市委部门满意度</t>
  </si>
  <si>
    <t>95</t>
  </si>
  <si>
    <t>反映市委部门对法律顾问的满意度情况。</t>
  </si>
  <si>
    <t>成本指标</t>
  </si>
  <si>
    <t>经济成本指标</t>
  </si>
  <si>
    <t>平均聘请费用</t>
  </si>
  <si>
    <t>30000</t>
  </si>
  <si>
    <t>元/人</t>
  </si>
  <si>
    <t>反映聘请顾问费用成本情况</t>
  </si>
  <si>
    <t>根据《党章》相关条例，2026年计划召开中国共产党玉溪市第七次代表大会及市委全会，项目主要是履行市级党组织最高领导职责，总结过往、明确未来五年方向，统一全市党员干部思想行动。通过项目开展规范程序选举新一届市委、市纪委班子，夯实治理组织保障，汇聚各领域代表智慧，发扬民主提升决策科学性，锚定长远发展蓝图，为玉溪高质量发展发挥指向性作用。根据《玉溪市干部教育培训规划》，为培养造就政治过硬、适应新时代要求、具备领导社会主义现代化建设能力的高素质干部队伍，2026年计划开展党办干部培训班，开展办文办会、督查检查、党政公文写作、党风廉政教育等主题培训，坚持以习近平新时代中国特色社会主义思想为指导，全面贯彻党的二十大精神，深入贯彻习近平总书记关于党的建设的重要思想、习近平总书记考察云南重要讲话和重要指示批示精神，认真落实新时代党的建设总要求和新时代党的组织路线，深刻领悟“两个确立”的决定性意义，增强“四个意识”、坚定“四个自信”、做到“两个维护”，旨在以高质量教育培训服务高素质干部队伍建设、服务玉溪经济社会高质量发展，为推动中国式现代化玉溪实践提供思想政治保证和能力支撑。</t>
  </si>
  <si>
    <t>参会人员</t>
  </si>
  <si>
    <t>1000</t>
  </si>
  <si>
    <t>反映参会人员数量情况。</t>
  </si>
  <si>
    <t>会议议程</t>
  </si>
  <si>
    <t>项</t>
  </si>
  <si>
    <t>反映会议议程设置情况。</t>
  </si>
  <si>
    <t>会议出勤率</t>
  </si>
  <si>
    <t>反映会议人员出勤情况。</t>
  </si>
  <si>
    <t>选举程序合法性</t>
  </si>
  <si>
    <t>反映选举过程合法合规情况。</t>
  </si>
  <si>
    <t>基层党建</t>
  </si>
  <si>
    <t>得到加强</t>
  </si>
  <si>
    <t>反映基层党的建设情况。</t>
  </si>
  <si>
    <t>民主决策</t>
  </si>
  <si>
    <t>得到体现</t>
  </si>
  <si>
    <t>反映会议民主决策情况。</t>
  </si>
  <si>
    <t>参会代表满意度</t>
  </si>
  <si>
    <t>98</t>
  </si>
  <si>
    <t>反映参会代表满意度情况。</t>
  </si>
  <si>
    <t>涉密</t>
  </si>
  <si>
    <t>可持续影响</t>
  </si>
  <si>
    <t>90</t>
  </si>
  <si>
    <t>单位专户综合业务工作资金，用于上级拨入专家联系工作经费及本级市就业局拨入公益性岗位人员补贴等综合业务支出。</t>
  </si>
  <si>
    <t>慰问困难学生数</t>
  </si>
  <si>
    <t>&gt;</t>
  </si>
  <si>
    <t>人(户)</t>
  </si>
  <si>
    <t>反映分层慰问专家情况</t>
  </si>
  <si>
    <t>补助公益性岗位人数</t>
  </si>
  <si>
    <t>反映补助公益性岗位人数</t>
  </si>
  <si>
    <t>慰问方案执行率</t>
  </si>
  <si>
    <t>反映慰问方案执行率</t>
  </si>
  <si>
    <t>经济效益</t>
  </si>
  <si>
    <t>困难学生平均补助</t>
  </si>
  <si>
    <t>反映分层慰问专家情况。</t>
  </si>
  <si>
    <t>获补对象满意度</t>
  </si>
  <si>
    <t>85</t>
  </si>
  <si>
    <t>反映获补对象满意度</t>
  </si>
  <si>
    <t>涉密项目不宜简述。</t>
  </si>
  <si>
    <t>涉密（质量指标2）</t>
  </si>
  <si>
    <t>根据《“十四五”云南省档案事业发展规划》，2026年计划开展档案修复、重点档案征集、专业技能培训等工作，旨在重点支撑特色档案资源体系建设，通过专业化设备保障口述历史采编、民族民间文化档案抢救性保护和重要档案修复等重点工作的顺利开展，确保特色档案资源从采集、整理到存储的各个环节均符合行业标准，为构建规范化、特色化的玉溪档案资源体系提供坚实的技术支撑和质量保障。根据省、市值班值守及信息报送相关工作制度，2026年计划印制党政机关通讯录3000余本，旨在强化部门间沟通对接，发挥总值班室统筹协调作用，为紧急事件沟通处置提供必要保障。</t>
  </si>
  <si>
    <t>专业技术培训</t>
  </si>
  <si>
    <t>场次</t>
  </si>
  <si>
    <t>反映专业技术培训数量情况</t>
  </si>
  <si>
    <t>珍贵档案修复数量</t>
  </si>
  <si>
    <t>件</t>
  </si>
  <si>
    <t>反映珍贵档案修复情况</t>
  </si>
  <si>
    <t>口述历史采编</t>
  </si>
  <si>
    <t>期</t>
  </si>
  <si>
    <t>反映口述历史采编情况</t>
  </si>
  <si>
    <t>电话号码本印制数</t>
  </si>
  <si>
    <t>3000</t>
  </si>
  <si>
    <t>本</t>
  </si>
  <si>
    <t>反映号码本印制数量情况。</t>
  </si>
  <si>
    <t>地方历史文化</t>
  </si>
  <si>
    <t>得到传承</t>
  </si>
  <si>
    <t>反映档案征集项目对地方历史文化传承保护情况</t>
  </si>
  <si>
    <t>口述历史对象满意度</t>
  </si>
  <si>
    <t>反映口述历史对象满意度情况</t>
  </si>
  <si>
    <t>电话号码使用人满意度</t>
  </si>
  <si>
    <t>反映电话号码本使用满意度情况。</t>
  </si>
  <si>
    <t>电话号码本印制单价</t>
  </si>
  <si>
    <t>元</t>
  </si>
  <si>
    <t>反映电话号码本印制成本控制情况</t>
  </si>
  <si>
    <t>根据《关于加强新时代关心下一代工作委员会工作的若干措施》，计划采购7950本《长征故事》，涵盖注音版、小学版、青少年版三类版本，精准解决农村学校及薄弱学校红色教育资源匮乏问题，同时依托玉溪市“五老”宣讲团开展300余场“中华魂”主题宣讲，并配套举办全市性演讲、征文、书画比赛及红色研学实践活动；在《玉溪日报》开设4个宣传专版；围绕“三五”学雷锋、“六一”儿童节、寒假送温暖等节日开展困难未成年人救助；开展一次合适成年人培训。
从年度绩效目标来看，项目聚焦多维度价值落地：一方面通过故事传播、理论讲解与历史现实结合，提升青少年对长征历史与精神的认知水平，推动红色教育走进校园、融入家庭，带动亲子红色阅读与学生实践创作；另一方面以红色教育为载体，引导青少年坚定马克思主义信仰、中国特色社会主义信念及民族复兴信心，树立报国强国志向，成长为挺膺担当的新时代奋斗者。同时通过各类活动开展，营造全社会关注青少年成长的良好氛围，让困难青少年感受到政府及社会的关心关怀，帮助涉罪未成年人改过自新，全方位体现党委政府对青少年发展的高度关注，为广大青少年健康成长提供优渥条件。</t>
  </si>
  <si>
    <t>“中华魂”主题读本订购</t>
  </si>
  <si>
    <t>7950</t>
  </si>
  <si>
    <t>反映红色读物覆盖情况。</t>
  </si>
  <si>
    <t>组织开展征文、书法绘画、演讲等主题比赛活动</t>
  </si>
  <si>
    <t>次</t>
  </si>
  <si>
    <t>反映“中华魂”主题活动开展情况</t>
  </si>
  <si>
    <t>优秀作品编纂成册</t>
  </si>
  <si>
    <t>反映“中华魂”主题读书活动成果。</t>
  </si>
  <si>
    <t>慰问活动开展次数</t>
  </si>
  <si>
    <t>反映慰问活动开展情况</t>
  </si>
  <si>
    <t>培训参训率</t>
  </si>
  <si>
    <t>反映培训参训情况</t>
  </si>
  <si>
    <t>宣传专版</t>
  </si>
  <si>
    <t>个</t>
  </si>
  <si>
    <t>反映宣传影响力情况</t>
  </si>
  <si>
    <t>图书验收合格率</t>
  </si>
  <si>
    <t>反映购置图书质量情况</t>
  </si>
  <si>
    <t>青少年思想政治教育</t>
  </si>
  <si>
    <t>得到提升</t>
  </si>
  <si>
    <t>反映青少年思想政治教育取得成效情况</t>
  </si>
  <si>
    <t>参与活动对象满意度</t>
  </si>
  <si>
    <t>反映青少年参与“中华魂”主题读书活动的满意度情况。</t>
  </si>
  <si>
    <t>根据中共云南省委办公厅《关于评比表彰项目事的函》，为确保党中央决策部署和省委工作要求落地见效，结合玉溪实际，市委决定在全市开展“干字当头 稳字托底 干部示范”扎实推进高质量发展三年行动，坚持目标导向、问题导向、结果导向，以干破除发展困境、以稳守牢风险底线、以示范激发队伍活力，聚焦重点、突出实效，整体发力、全面提升，对在玉溪市“干字当头 稳字托底 干部示范”扎实推进高质量发展工作中的先进集体和先进个人给予表彰奖励，计划奖励100个先进个人，奖励标准人均2000元，合计20万元；计划奖励先进集体50个。项目旨在以示范进一步激发干部队伍履职尽责热情和担当，为玉溪现代化建设夯基垒台、积势蓄能。</t>
  </si>
  <si>
    <t>表彰先进集体数量</t>
  </si>
  <si>
    <t>50</t>
  </si>
  <si>
    <t>反映先进集体表彰数量情况。</t>
  </si>
  <si>
    <t>先进个人表彰数量</t>
  </si>
  <si>
    <t>反映先进个人表彰数量情况。</t>
  </si>
  <si>
    <t>评比表彰奖励金发放准确率</t>
  </si>
  <si>
    <t>反映奖励金准确发放情况</t>
  </si>
  <si>
    <t>评比表彰奖励金发放及时率</t>
  </si>
  <si>
    <t>反映评比表彰奖励金发放到位情况</t>
  </si>
  <si>
    <t>全市各级干事创业积极性</t>
  </si>
  <si>
    <t>反映表彰奖励活动对全市干事创业积极性推动情况。</t>
  </si>
  <si>
    <t>受表彰对象满意度</t>
  </si>
  <si>
    <t>反映受表彰对象满意度情况。</t>
  </si>
  <si>
    <t>奖励金定额标准</t>
  </si>
  <si>
    <t>6000</t>
  </si>
  <si>
    <t>反映奖励金定额标准设置情况</t>
  </si>
  <si>
    <t>预算06表</t>
  </si>
  <si>
    <t>2026年部门政府性基金预算支出预算表</t>
  </si>
  <si>
    <t>单位:元</t>
  </si>
  <si>
    <t>政府性基金预算支出</t>
  </si>
  <si>
    <t>备注：中国共产党玉溪市委员会办公室2026年无政府性基金预算支出，此表为空。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</si>
  <si>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</si>
  <si>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</si>
  <si>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</si>
  <si>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</si>
  <si>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</si>
  <si>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</si>
  <si>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</si>
  <si>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</si>
  <si>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</si>
  <si>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</si>
  <si>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</si>
  <si>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</si>
  <si>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复印纸采购（档案馆）</t>
  </si>
  <si>
    <t>办公设备购置（档案馆）</t>
  </si>
  <si>
    <t>复印纸采购</t>
  </si>
  <si>
    <t>家具用具购置</t>
  </si>
  <si>
    <t>家具用具购置（档案馆）</t>
  </si>
  <si>
    <t>市委机关后勤购买服务项目</t>
  </si>
  <si>
    <t>市委机关办公区物业管理采购项目</t>
  </si>
  <si>
    <t>下属事业单位办公区物业管理采购项目</t>
  </si>
  <si>
    <t>重点档案征集设备采购项目</t>
  </si>
  <si>
    <t>市档案馆办公及业务用房租赁服务项目</t>
  </si>
  <si>
    <t>市委办公车保险采购</t>
  </si>
  <si>
    <t>市委办公车运维采购</t>
  </si>
  <si>
    <t>预算08表</t>
  </si>
  <si>
    <t>2026年部门政府购买服务预算表</t>
  </si>
  <si>
    <t>政府购买服务项目</t>
  </si>
  <si>
    <t>政府购买服务目录</t>
  </si>
  <si>
    <t>B1105 餐饮服务</t>
  </si>
  <si>
    <t>下属事业单位物业管理采购</t>
  </si>
  <si>
    <t>B1102 物业管理服务</t>
  </si>
  <si>
    <t>B1101 维修保养服务</t>
  </si>
  <si>
    <t>市委办车辆运维采购</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</si>
  <si>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</si>
  <si>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</si>
  <si>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</si>
  <si>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</si>
  <si>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</si>
  <si>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</si>
  <si>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</si>
  <si>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</si>
  <si>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</si>
  <si>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</si>
  <si>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</si>
  <si>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</si>
  <si>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</si>
  <si>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</si>
  <si>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</si>
  <si>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备注：中国共产党玉溪市委员会办公室2026年无市对下转移支付支出，此表为空。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</si>
  <si>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</si>
  <si>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</si>
  <si>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</si>
  <si>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</si>
  <si>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</si>
  <si>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</si>
  <si>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</si>
  <si>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</si>
  <si>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</si>
  <si>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</si>
  <si>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</si>
  <si>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备注：中国共产党玉溪市委员会办公室2026年无新增资产配置情况，此表为空。</t>
  </si>
  <si>
    <t>预算11表</t>
  </si>
  <si>
    <t>2026年上级补助项目支出预算表</t>
  </si>
  <si>
    <t>上级补助</t>
  </si>
  <si>
    <t>备注：中国共产党玉溪市委员会办公室2026年无上级补助项目支出，此表为空。</t>
  </si>
  <si>
    <t>预算12表</t>
  </si>
  <si>
    <t>2026年部门项目支出中期规划预算表</t>
  </si>
  <si>
    <t>项目级次</t>
  </si>
  <si>
    <t>2026年</t>
  </si>
  <si>
    <t>2027年</t>
  </si>
  <si>
    <t>2028年</t>
  </si>
  <si>
    <t>311 专项业务类</t>
  </si>
  <si>
    <t>本级</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</si>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</sst>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10"/>
      <color rgb="FF000000"/>
      <name val="宋体"/>
      <charset val="134"/>
    </font>
    <font>
      <sz val="9.75"/>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2"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9" fillId="0" borderId="0" applyNumberFormat="0" applyFill="0" applyBorder="0" applyAlignment="0" applyProtection="0">
      <alignment vertical="center"/>
    </xf>
    <xf numFmtId="0" fontId="30" fillId="3" borderId="17" applyNumberFormat="0" applyAlignment="0" applyProtection="0">
      <alignment vertical="center"/>
    </xf>
    <xf numFmtId="0" fontId="31" fillId="4" borderId="18" applyNumberFormat="0" applyAlignment="0" applyProtection="0">
      <alignment vertical="center"/>
    </xf>
    <xf numFmtId="0" fontId="32" fillId="4" borderId="17" applyNumberFormat="0" applyAlignment="0" applyProtection="0">
      <alignment vertical="center"/>
    </xf>
    <xf numFmtId="0" fontId="33" fillId="5" borderId="19" applyNumberFormat="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176" fontId="11" fillId="0" borderId="7">
      <alignment horizontal="right" vertical="center"/>
    </xf>
    <xf numFmtId="49" fontId="11" fillId="0" borderId="7">
      <alignment horizontal="left" vertical="center" wrapText="1"/>
    </xf>
    <xf numFmtId="176" fontId="11" fillId="0" borderId="7">
      <alignment horizontal="right" vertical="center"/>
    </xf>
    <xf numFmtId="177" fontId="11" fillId="0" borderId="7">
      <alignment horizontal="right" vertical="center"/>
    </xf>
    <xf numFmtId="178" fontId="11" fillId="0" borderId="7">
      <alignment horizontal="right" vertical="center"/>
    </xf>
    <xf numFmtId="179" fontId="11" fillId="0" borderId="7">
      <alignment horizontal="right" vertical="center"/>
    </xf>
    <xf numFmtId="10" fontId="11" fillId="0" borderId="7">
      <alignment horizontal="right" vertical="center"/>
    </xf>
    <xf numFmtId="180" fontId="11" fillId="0" borderId="7">
      <alignment horizontal="right" vertical="center"/>
    </xf>
  </cellStyleXfs>
  <cellXfs count="169">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0" applyNumberFormat="1" applyFont="1" applyBorder="1">
      <alignment horizontal="left" vertical="center" wrapText="1"/>
    </xf>
    <xf numFmtId="176" fontId="7" fillId="0" borderId="7" xfId="0" applyNumberFormat="1" applyFont="1" applyBorder="1" applyAlignment="1">
      <alignment horizontal="right" vertical="center"/>
    </xf>
    <xf numFmtId="0" fontId="6" fillId="0" borderId="7" xfId="0" applyFont="1" applyBorder="1" applyAlignment="1" applyProtection="1">
      <alignment horizontal="left" vertical="center" wrapText="1" indent="2"/>
      <protection locked="0"/>
    </xf>
    <xf numFmtId="49" fontId="6" fillId="0" borderId="7" xfId="0" applyNumberFormat="1" applyFont="1" applyBorder="1" applyAlignment="1">
      <alignment horizontal="center" vertical="center" wrapText="1"/>
    </xf>
    <xf numFmtId="49" fontId="7" fillId="0" borderId="7" xfId="50"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6" fillId="0" borderId="0" xfId="0" applyFont="1" applyBorder="1" applyAlignment="1" applyProtection="1">
      <alignment horizontal="right" vertical="center"/>
      <protection locked="0"/>
    </xf>
    <xf numFmtId="0" fontId="8" fillId="0" borderId="0" xfId="0" applyFont="1" applyBorder="1" applyAlignment="1">
      <alignment horizontal="center" vertical="center"/>
    </xf>
    <xf numFmtId="0" fontId="9" fillId="0" borderId="0" xfId="0" applyFont="1" applyBorder="1" applyAlignment="1" applyProtection="1">
      <alignment horizontal="right"/>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pplyProtection="1">
      <alignment horizontal="center" vertical="center" wrapText="1"/>
      <protection locked="0"/>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6" fontId="7" fillId="0" borderId="7" xfId="0" applyNumberFormat="1" applyFont="1" applyBorder="1" applyAlignment="1">
      <alignment horizontal="right" vertical="center" wrapText="1"/>
    </xf>
    <xf numFmtId="0" fontId="9"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11" fillId="0" borderId="0" xfId="50" applyNumberFormat="1" applyFont="1" applyBorder="1" applyAlignment="1">
      <alignment horizontal="right" vertical="center" wrapText="1"/>
    </xf>
    <xf numFmtId="49" fontId="12" fillId="0" borderId="0" xfId="50" applyNumberFormat="1" applyFont="1" applyBorder="1" applyAlignment="1">
      <alignment horizontal="center" vertical="center" wrapText="1"/>
    </xf>
    <xf numFmtId="49" fontId="11" fillId="0" borderId="0" xfId="50"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80" fontId="11" fillId="0" borderId="7" xfId="0" applyNumberFormat="1" applyFont="1" applyBorder="1" applyAlignment="1">
      <alignment horizontal="right" vertical="center" wrapText="1"/>
    </xf>
    <xf numFmtId="176"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10"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9" fillId="0" borderId="0" xfId="0" applyFont="1" applyBorder="1" applyAlignment="1">
      <alignment horizontal="right" wrapText="1"/>
    </xf>
    <xf numFmtId="0" fontId="9" fillId="0" borderId="0" xfId="0" applyFont="1" applyBorder="1" applyAlignment="1">
      <alignment wrapText="1"/>
    </xf>
    <xf numFmtId="0" fontId="3" fillId="0" borderId="0" xfId="0" applyFont="1" applyBorder="1" applyAlignment="1" applyProtection="1">
      <alignment horizontal="right"/>
      <protection locked="0"/>
    </xf>
    <xf numFmtId="0" fontId="10" fillId="0" borderId="8" xfId="0" applyFont="1" applyBorder="1" applyAlignment="1">
      <alignment horizontal="center" vertical="center" wrapText="1"/>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vertical="top" wrapText="1"/>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right"/>
    </xf>
    <xf numFmtId="0" fontId="10"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pplyProtection="1">
      <alignment horizontal="center" vertical="center" wrapText="1"/>
      <protection locked="0"/>
    </xf>
    <xf numFmtId="0" fontId="10" fillId="0" borderId="11" xfId="0" applyFont="1" applyBorder="1" applyAlignment="1">
      <alignment horizontal="center" vertical="center" wrapText="1"/>
    </xf>
    <xf numFmtId="0" fontId="10" fillId="0" borderId="11" xfId="0" applyFont="1" applyBorder="1" applyAlignment="1" applyProtection="1">
      <alignment horizontal="center" vertical="center"/>
      <protection locked="0"/>
    </xf>
    <xf numFmtId="0" fontId="10" fillId="0" borderId="11" xfId="0" applyFont="1" applyBorder="1" applyAlignment="1" applyProtection="1">
      <alignment horizontal="center" vertical="center" wrapText="1"/>
      <protection locked="0"/>
    </xf>
    <xf numFmtId="0" fontId="10" fillId="0" borderId="12" xfId="0" applyFont="1" applyBorder="1" applyAlignment="1">
      <alignment horizontal="center" vertical="center" wrapText="1"/>
    </xf>
    <xf numFmtId="0" fontId="10" fillId="0" borderId="12"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12" xfId="0" applyFont="1" applyBorder="1" applyAlignment="1">
      <alignment horizontal="center" vertical="center"/>
    </xf>
    <xf numFmtId="0" fontId="10"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176" fontId="3" fillId="0" borderId="7" xfId="0" applyNumberFormat="1" applyFont="1" applyBorder="1" applyAlignment="1">
      <alignment horizontal="right" vertical="center"/>
    </xf>
    <xf numFmtId="0" fontId="3" fillId="0" borderId="6" xfId="0" applyFont="1" applyBorder="1" applyAlignment="1">
      <alignment horizontal="left" vertical="center" wrapText="1" indent="2"/>
    </xf>
    <xf numFmtId="0" fontId="3" fillId="0" borderId="12" xfId="0" applyFont="1" applyBorder="1" applyAlignment="1">
      <alignment horizontal="center" vertical="center" wrapText="1"/>
    </xf>
    <xf numFmtId="180" fontId="7" fillId="0" borderId="7" xfId="56" applyNumberFormat="1" applyFont="1" applyBorder="1" applyAlignment="1">
      <alignment horizontal="center" vertical="center" wrapText="1"/>
    </xf>
    <xf numFmtId="0" fontId="19" fillId="0" borderId="0" xfId="0" applyFont="1" applyBorder="1" applyAlignment="1"/>
    <xf numFmtId="0" fontId="9"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9" fillId="0" borderId="0" xfId="0" applyFont="1" applyBorder="1" applyAlignment="1">
      <alignment horizontal="right"/>
    </xf>
    <xf numFmtId="176" fontId="7" fillId="0" borderId="7" xfId="51" applyNumberFormat="1" applyFont="1" applyBorder="1">
      <alignment horizontal="right" vertical="center"/>
    </xf>
    <xf numFmtId="0" fontId="9" fillId="0" borderId="7" xfId="0" applyFont="1" applyBorder="1" applyAlignment="1" applyProtection="1">
      <alignment horizontal="center" vertical="center" wrapText="1"/>
      <protection locked="0"/>
    </xf>
    <xf numFmtId="0" fontId="9" fillId="0" borderId="7" xfId="0" applyFont="1" applyBorder="1" applyAlignment="1">
      <alignment horizontal="center" vertical="center" wrapText="1"/>
    </xf>
    <xf numFmtId="0" fontId="3" fillId="0" borderId="0" xfId="0" applyFont="1" applyBorder="1" applyAlignment="1" applyProtection="1">
      <alignment horizontal="right" vertical="center"/>
      <protection locked="0"/>
    </xf>
    <xf numFmtId="0" fontId="17" fillId="0" borderId="0" xfId="0" applyFont="1" applyBorder="1" applyAlignment="1">
      <alignment horizontal="center" vertical="center"/>
    </xf>
    <xf numFmtId="49" fontId="7" fillId="0" borderId="7" xfId="50" applyNumberFormat="1" applyFont="1" applyBorder="1" applyAlignment="1">
      <alignment horizontal="left" vertical="center" wrapText="1" indent="1"/>
    </xf>
    <xf numFmtId="49" fontId="9" fillId="0" borderId="0" xfId="0" applyNumberFormat="1" applyFont="1" applyBorder="1" applyAlignment="1"/>
    <xf numFmtId="0" fontId="9" fillId="0" borderId="0" xfId="0" applyFont="1" applyBorder="1">
      <alignment vertical="top"/>
    </xf>
    <xf numFmtId="0" fontId="7" fillId="0" borderId="0" xfId="0" applyFont="1" applyBorder="1" applyAlignment="1">
      <alignment horizontal="left" vertical="center"/>
    </xf>
    <xf numFmtId="0" fontId="1" fillId="0" borderId="7" xfId="0" applyFont="1" applyBorder="1" applyAlignment="1">
      <alignment horizontal="center" vertical="center" wrapText="1"/>
    </xf>
    <xf numFmtId="0" fontId="9" fillId="0" borderId="7" xfId="0" applyFont="1" applyBorder="1" applyAlignment="1">
      <alignment horizontal="center" vertical="center"/>
    </xf>
    <xf numFmtId="49" fontId="7" fillId="0" borderId="7" xfId="0" applyNumberFormat="1" applyFont="1" applyBorder="1" applyAlignment="1">
      <alignment horizontal="left" vertical="center" wrapText="1"/>
    </xf>
    <xf numFmtId="49" fontId="11" fillId="0" borderId="7" xfId="50" applyNumberFormat="1" applyFont="1" applyBorder="1" applyAlignment="1">
      <alignment horizontal="right" vertical="center" wrapText="1"/>
    </xf>
    <xf numFmtId="49" fontId="12" fillId="0" borderId="7" xfId="50" applyNumberFormat="1" applyFont="1" applyBorder="1" applyAlignment="1">
      <alignment horizontal="center" vertical="center" wrapText="1"/>
    </xf>
    <xf numFmtId="49" fontId="11" fillId="0" borderId="7" xfId="50" applyNumberFormat="1" applyFont="1" applyBorder="1">
      <alignment horizontal="left" vertical="center" wrapText="1"/>
    </xf>
    <xf numFmtId="49" fontId="13" fillId="0" borderId="7" xfId="50" applyNumberFormat="1" applyFont="1" applyBorder="1" applyAlignment="1">
      <alignment horizontal="center" vertical="center" wrapText="1"/>
    </xf>
    <xf numFmtId="49" fontId="11" fillId="0" borderId="7" xfId="50" applyNumberFormat="1" applyFont="1" applyBorder="1" applyAlignment="1">
      <alignment horizontal="center" vertical="center" wrapText="1"/>
    </xf>
    <xf numFmtId="176" fontId="11" fillId="0" borderId="7" xfId="50" applyNumberFormat="1" applyFont="1" applyBorder="1" applyAlignment="1">
      <alignment horizontal="right" vertical="center" wrapText="1"/>
    </xf>
    <xf numFmtId="180" fontId="11" fillId="0" borderId="7" xfId="56" applyNumberFormat="1" applyFont="1" applyBorder="1" applyAlignment="1">
      <alignment horizontal="center" vertical="center" wrapText="1"/>
    </xf>
    <xf numFmtId="49" fontId="20" fillId="0" borderId="7" xfId="50" applyNumberFormat="1" applyFont="1" applyBorder="1" applyAlignment="1">
      <alignment horizontal="right" vertical="center" wrapText="1"/>
    </xf>
    <xf numFmtId="49" fontId="11" fillId="0" borderId="10" xfId="50" applyNumberFormat="1" applyFont="1" applyBorder="1" applyAlignment="1">
      <alignment horizontal="right" vertical="center" wrapText="1"/>
    </xf>
    <xf numFmtId="49" fontId="11" fillId="0" borderId="7" xfId="50" applyNumberFormat="1" applyFont="1" applyBorder="1" applyAlignment="1">
      <alignment horizontal="left" vertical="center" wrapText="1" indent="2"/>
    </xf>
    <xf numFmtId="49" fontId="11" fillId="0" borderId="7" xfId="50"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0" applyNumberFormat="1" applyFont="1" applyBorder="1">
      <alignment horizontal="left" vertical="center" wrapText="1"/>
    </xf>
    <xf numFmtId="176" fontId="11" fillId="0" borderId="7" xfId="0" applyNumberFormat="1" applyFont="1" applyBorder="1" applyAlignment="1">
      <alignment horizontal="right" vertical="center"/>
    </xf>
    <xf numFmtId="176" fontId="21" fillId="0" borderId="7" xfId="0" applyNumberFormat="1" applyFont="1" applyBorder="1" applyAlignment="1">
      <alignment horizontal="left" vertical="center"/>
    </xf>
    <xf numFmtId="176" fontId="11" fillId="0" borderId="7" xfId="51" applyNumberFormat="1" applyFont="1" applyBorder="1">
      <alignment horizontal="right" vertical="center"/>
    </xf>
    <xf numFmtId="176"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abSelected="1" workbookViewId="0">
      <selection activeCell="F16" sqref="F16"/>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0" t="s">
        <v>0</v>
      </c>
      <c r="B1" s="161"/>
      <c r="C1" s="161"/>
      <c r="D1" s="161"/>
    </row>
    <row r="2" ht="28.5" customHeight="1" spans="1:4">
      <c r="A2" s="162" t="s">
        <v>1</v>
      </c>
      <c r="B2" s="162"/>
      <c r="C2" s="162"/>
      <c r="D2" s="162"/>
    </row>
    <row r="3" ht="18.75" customHeight="1" spans="1:4">
      <c r="A3" s="152" t="str">
        <f>"单位名称："&amp;"中国共产党玉溪市委员会办公室"</f>
        <v>单位名称：中国共产党玉溪市委员会办公室</v>
      </c>
      <c r="B3" s="152"/>
      <c r="C3" s="152"/>
      <c r="D3" s="150" t="s">
        <v>2</v>
      </c>
    </row>
    <row r="4" ht="18.75" customHeight="1" spans="1:4">
      <c r="A4" s="153" t="s">
        <v>3</v>
      </c>
      <c r="B4" s="153"/>
      <c r="C4" s="153" t="s">
        <v>4</v>
      </c>
      <c r="D4" s="153"/>
    </row>
    <row r="5" ht="18.75" customHeight="1" spans="1:4">
      <c r="A5" s="153" t="s">
        <v>5</v>
      </c>
      <c r="B5" s="153" t="s">
        <v>6</v>
      </c>
      <c r="C5" s="153" t="s">
        <v>7</v>
      </c>
      <c r="D5" s="153" t="s">
        <v>6</v>
      </c>
    </row>
    <row r="6" ht="18.75" customHeight="1" spans="1:4">
      <c r="A6" s="152" t="s">
        <v>8</v>
      </c>
      <c r="B6" s="166">
        <v>40650504.81</v>
      </c>
      <c r="C6" s="167" t="str">
        <f>"一"&amp;"、"&amp;"一般公共服务支出"</f>
        <v>一、一般公共服务支出</v>
      </c>
      <c r="D6" s="166">
        <v>31935914.34</v>
      </c>
    </row>
    <row r="7" ht="18.75" customHeight="1" spans="1:4">
      <c r="A7" s="152" t="s">
        <v>9</v>
      </c>
      <c r="B7" s="166"/>
      <c r="C7" s="167" t="str">
        <f>"二"&amp;"、"&amp;"社会保障和就业支出"</f>
        <v>二、社会保障和就业支出</v>
      </c>
      <c r="D7" s="166">
        <v>4586542.06</v>
      </c>
    </row>
    <row r="8" ht="18.75" customHeight="1" spans="1:4">
      <c r="A8" s="152" t="s">
        <v>10</v>
      </c>
      <c r="B8" s="166"/>
      <c r="C8" s="167" t="str">
        <f>"三"&amp;"、"&amp;"卫生健康支出"</f>
        <v>三、卫生健康支出</v>
      </c>
      <c r="D8" s="166">
        <v>2184399.41</v>
      </c>
    </row>
    <row r="9" ht="18.75" customHeight="1" spans="1:4">
      <c r="A9" s="152" t="s">
        <v>11</v>
      </c>
      <c r="B9" s="166"/>
      <c r="C9" s="167" t="str">
        <f>"二"&amp;"、"&amp;"资源勘探工业信息等支出"</f>
        <v>二、资源勘探工业信息等支出</v>
      </c>
      <c r="D9" s="166"/>
    </row>
    <row r="10" ht="18.75" customHeight="1" spans="1:4">
      <c r="A10" s="152" t="s">
        <v>12</v>
      </c>
      <c r="B10" s="166">
        <v>100000</v>
      </c>
      <c r="C10" s="167" t="str">
        <f>"四"&amp;"、"&amp;"住房保障支出"</f>
        <v>四、住房保障支出</v>
      </c>
      <c r="D10" s="166">
        <v>2066100</v>
      </c>
    </row>
    <row r="11" ht="18.75" customHeight="1" spans="1:4">
      <c r="A11" s="152" t="s">
        <v>13</v>
      </c>
      <c r="B11" s="166"/>
      <c r="C11" s="152"/>
      <c r="D11" s="152"/>
    </row>
    <row r="12" ht="18.75" customHeight="1" spans="1:4">
      <c r="A12" s="152" t="s">
        <v>14</v>
      </c>
      <c r="B12" s="166"/>
      <c r="C12" s="152"/>
      <c r="D12" s="152"/>
    </row>
    <row r="13" ht="18.75" customHeight="1" spans="1:4">
      <c r="A13" s="152" t="s">
        <v>15</v>
      </c>
      <c r="B13" s="166"/>
      <c r="C13" s="152"/>
      <c r="D13" s="152"/>
    </row>
    <row r="14" ht="18.75" customHeight="1" spans="1:4">
      <c r="A14" s="152" t="s">
        <v>16</v>
      </c>
      <c r="B14" s="166"/>
      <c r="C14" s="152"/>
      <c r="D14" s="152"/>
    </row>
    <row r="15" ht="18.75" customHeight="1" spans="1:4">
      <c r="A15" s="152" t="s">
        <v>17</v>
      </c>
      <c r="B15" s="166">
        <v>100000</v>
      </c>
      <c r="C15" s="152"/>
      <c r="D15" s="152"/>
    </row>
    <row r="16" ht="18.75" customHeight="1" spans="1:4">
      <c r="A16" s="168" t="s">
        <v>18</v>
      </c>
      <c r="B16" s="166">
        <v>40750504.81</v>
      </c>
      <c r="C16" s="168" t="s">
        <v>19</v>
      </c>
      <c r="D16" s="166">
        <v>40772955.81</v>
      </c>
    </row>
    <row r="17" ht="18.75" customHeight="1" spans="1:4">
      <c r="A17" s="163" t="s">
        <v>20</v>
      </c>
      <c r="B17" s="152"/>
      <c r="C17" s="163" t="s">
        <v>21</v>
      </c>
      <c r="D17" s="152"/>
    </row>
    <row r="18" ht="18.75" customHeight="1" spans="1:4">
      <c r="A18" s="61" t="s">
        <v>22</v>
      </c>
      <c r="B18" s="166">
        <v>22451</v>
      </c>
      <c r="C18" s="61" t="s">
        <v>22</v>
      </c>
      <c r="D18" s="166"/>
    </row>
    <row r="19" ht="18.75" customHeight="1" spans="1:4">
      <c r="A19" s="61" t="s">
        <v>23</v>
      </c>
      <c r="B19" s="166"/>
      <c r="C19" s="61" t="s">
        <v>23</v>
      </c>
      <c r="D19" s="166"/>
    </row>
    <row r="20" ht="18.75" customHeight="1" spans="1:4">
      <c r="A20" s="168" t="s">
        <v>24</v>
      </c>
      <c r="B20" s="166">
        <v>40772955.81</v>
      </c>
      <c r="C20" s="168" t="s">
        <v>25</v>
      </c>
      <c r="D20" s="166">
        <v>40772955.81</v>
      </c>
    </row>
  </sheetData>
  <mergeCells count="5">
    <mergeCell ref="A1:D1"/>
    <mergeCell ref="A2:D2"/>
    <mergeCell ref="A3:C3"/>
    <mergeCell ref="A4:B4"/>
    <mergeCell ref="C4:D4"/>
  </mergeCells>
  <pageMargins left="0.75" right="0.75" top="1" bottom="1" header="0.5" footer="0.5"/>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0"/>
  <sheetViews>
    <sheetView showZeros="0" workbookViewId="0">
      <selection activeCell="A1" sqref="A1:S1"/>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7" t="s">
        <v>26</v>
      </c>
      <c r="B1" s="157"/>
      <c r="C1" s="157"/>
      <c r="D1" s="157"/>
      <c r="E1" s="157"/>
      <c r="F1" s="157"/>
      <c r="G1" s="157"/>
      <c r="H1" s="157"/>
      <c r="I1" s="157"/>
      <c r="J1" s="157"/>
      <c r="K1" s="157"/>
      <c r="L1" s="157"/>
      <c r="M1" s="157"/>
      <c r="N1" s="157"/>
      <c r="O1" s="157"/>
      <c r="P1" s="157"/>
      <c r="Q1" s="157"/>
      <c r="R1" s="157"/>
      <c r="S1" s="157"/>
    </row>
    <row r="2" ht="28.5" customHeight="1" spans="1:19">
      <c r="A2" s="151" t="s">
        <v>27</v>
      </c>
      <c r="B2" s="151"/>
      <c r="C2" s="151"/>
      <c r="D2" s="151"/>
      <c r="E2" s="151"/>
      <c r="F2" s="151"/>
      <c r="G2" s="151"/>
      <c r="H2" s="151"/>
      <c r="I2" s="151"/>
      <c r="J2" s="151"/>
      <c r="K2" s="151"/>
      <c r="L2" s="151"/>
      <c r="M2" s="151"/>
      <c r="N2" s="151"/>
      <c r="O2" s="151"/>
      <c r="P2" s="151"/>
      <c r="Q2" s="151"/>
      <c r="R2" s="151"/>
      <c r="S2" s="151"/>
    </row>
    <row r="3" ht="20.25" customHeight="1" spans="1:19">
      <c r="A3" s="152" t="str">
        <f>"单位名称："&amp;"中国共产党玉溪市委员会办公室"</f>
        <v>单位名称：中国共产党玉溪市委员会办公室</v>
      </c>
      <c r="B3" s="152"/>
      <c r="C3" s="152"/>
      <c r="D3" s="152"/>
      <c r="E3" s="152"/>
      <c r="F3" s="152"/>
      <c r="G3" s="152"/>
      <c r="H3" s="152"/>
      <c r="I3" s="152"/>
      <c r="J3" s="152"/>
      <c r="K3" s="152"/>
      <c r="L3" s="158"/>
      <c r="M3" s="158"/>
      <c r="N3" s="158"/>
      <c r="O3" s="158"/>
      <c r="P3" s="158"/>
      <c r="Q3" s="158"/>
      <c r="R3" s="158"/>
      <c r="S3" s="158" t="s">
        <v>2</v>
      </c>
    </row>
    <row r="4" ht="27" customHeight="1" spans="1:19">
      <c r="A4" s="153" t="s">
        <v>28</v>
      </c>
      <c r="B4" s="153" t="s">
        <v>29</v>
      </c>
      <c r="C4" s="153" t="s">
        <v>30</v>
      </c>
      <c r="D4" s="153" t="s">
        <v>31</v>
      </c>
      <c r="E4" s="153"/>
      <c r="F4" s="153"/>
      <c r="G4" s="153"/>
      <c r="H4" s="153"/>
      <c r="I4" s="153"/>
      <c r="J4" s="153"/>
      <c r="K4" s="153"/>
      <c r="L4" s="153"/>
      <c r="M4" s="153"/>
      <c r="N4" s="153"/>
      <c r="O4" s="153" t="s">
        <v>20</v>
      </c>
      <c r="P4" s="153"/>
      <c r="Q4" s="153"/>
      <c r="R4" s="153"/>
      <c r="S4" s="153"/>
    </row>
    <row r="5" ht="27" customHeight="1" spans="1:19">
      <c r="A5" s="153"/>
      <c r="B5" s="153"/>
      <c r="C5" s="153"/>
      <c r="D5" s="153" t="s">
        <v>32</v>
      </c>
      <c r="E5" s="153" t="s">
        <v>33</v>
      </c>
      <c r="F5" s="153" t="s">
        <v>34</v>
      </c>
      <c r="G5" s="153" t="s">
        <v>35</v>
      </c>
      <c r="H5" s="153" t="s">
        <v>36</v>
      </c>
      <c r="I5" s="153" t="s">
        <v>37</v>
      </c>
      <c r="J5" s="153"/>
      <c r="K5" s="153"/>
      <c r="L5" s="153"/>
      <c r="M5" s="153"/>
      <c r="N5" s="153"/>
      <c r="O5" s="153" t="s">
        <v>32</v>
      </c>
      <c r="P5" s="153" t="s">
        <v>33</v>
      </c>
      <c r="Q5" s="153" t="s">
        <v>34</v>
      </c>
      <c r="R5" s="153" t="s">
        <v>35</v>
      </c>
      <c r="S5" s="153" t="s">
        <v>38</v>
      </c>
    </row>
    <row r="6" ht="27" customHeight="1" spans="1:19">
      <c r="A6" s="153"/>
      <c r="B6" s="153"/>
      <c r="C6" s="153"/>
      <c r="D6" s="153"/>
      <c r="E6" s="153"/>
      <c r="F6" s="153"/>
      <c r="G6" s="153"/>
      <c r="H6" s="153"/>
      <c r="I6" s="153" t="s">
        <v>32</v>
      </c>
      <c r="J6" s="153" t="s">
        <v>39</v>
      </c>
      <c r="K6" s="153" t="s">
        <v>40</v>
      </c>
      <c r="L6" s="153" t="s">
        <v>41</v>
      </c>
      <c r="M6" s="153" t="s">
        <v>42</v>
      </c>
      <c r="N6" s="153" t="s">
        <v>43</v>
      </c>
      <c r="O6" s="153"/>
      <c r="P6" s="153"/>
      <c r="Q6" s="153"/>
      <c r="R6" s="153"/>
      <c r="S6" s="153"/>
    </row>
    <row r="7" ht="20.25" customHeight="1" spans="1:19">
      <c r="A7" s="156" t="s">
        <v>44</v>
      </c>
      <c r="B7" s="156" t="s">
        <v>45</v>
      </c>
      <c r="C7" s="156" t="s">
        <v>46</v>
      </c>
      <c r="D7" s="156" t="s">
        <v>47</v>
      </c>
      <c r="E7" s="156" t="s">
        <v>48</v>
      </c>
      <c r="F7" s="156" t="s">
        <v>49</v>
      </c>
      <c r="G7" s="156" t="s">
        <v>50</v>
      </c>
      <c r="H7" s="156" t="s">
        <v>51</v>
      </c>
      <c r="I7" s="156" t="s">
        <v>52</v>
      </c>
      <c r="J7" s="156" t="s">
        <v>53</v>
      </c>
      <c r="K7" s="156" t="s">
        <v>54</v>
      </c>
      <c r="L7" s="156" t="s">
        <v>55</v>
      </c>
      <c r="M7" s="156" t="s">
        <v>56</v>
      </c>
      <c r="N7" s="156" t="s">
        <v>57</v>
      </c>
      <c r="O7" s="156" t="s">
        <v>58</v>
      </c>
      <c r="P7" s="156" t="s">
        <v>59</v>
      </c>
      <c r="Q7" s="156" t="s">
        <v>60</v>
      </c>
      <c r="R7" s="156" t="s">
        <v>61</v>
      </c>
      <c r="S7" s="156" t="s">
        <v>62</v>
      </c>
    </row>
    <row r="8" ht="20.25" customHeight="1" spans="1:19">
      <c r="A8" s="152" t="s">
        <v>63</v>
      </c>
      <c r="B8" s="152" t="s">
        <v>64</v>
      </c>
      <c r="C8" s="155">
        <v>40772955.81</v>
      </c>
      <c r="D8" s="155">
        <v>40750504.81</v>
      </c>
      <c r="E8" s="64">
        <v>40650504.81</v>
      </c>
      <c r="F8" s="64"/>
      <c r="G8" s="64"/>
      <c r="H8" s="64"/>
      <c r="I8" s="64">
        <v>100000</v>
      </c>
      <c r="J8" s="64"/>
      <c r="K8" s="64"/>
      <c r="L8" s="64"/>
      <c r="M8" s="64"/>
      <c r="N8" s="64">
        <v>100000</v>
      </c>
      <c r="O8" s="155">
        <v>22451</v>
      </c>
      <c r="P8" s="155">
        <v>22451</v>
      </c>
      <c r="Q8" s="155"/>
      <c r="R8" s="155"/>
      <c r="S8" s="155"/>
    </row>
    <row r="9" ht="20.25" customHeight="1" spans="1:19">
      <c r="A9" s="159" t="s">
        <v>65</v>
      </c>
      <c r="B9" s="159" t="s">
        <v>64</v>
      </c>
      <c r="C9" s="155">
        <v>40772955.81</v>
      </c>
      <c r="D9" s="155">
        <v>40750504.81</v>
      </c>
      <c r="E9" s="64">
        <v>40650504.81</v>
      </c>
      <c r="F9" s="64"/>
      <c r="G9" s="64"/>
      <c r="H9" s="64"/>
      <c r="I9" s="64">
        <v>100000</v>
      </c>
      <c r="J9" s="64"/>
      <c r="K9" s="64"/>
      <c r="L9" s="64"/>
      <c r="M9" s="64"/>
      <c r="N9" s="64">
        <v>100000</v>
      </c>
      <c r="O9" s="155">
        <v>22451</v>
      </c>
      <c r="P9" s="155">
        <v>22451</v>
      </c>
      <c r="Q9" s="155"/>
      <c r="R9" s="152"/>
      <c r="S9" s="155"/>
    </row>
    <row r="10" ht="20.25" customHeight="1" spans="1:19">
      <c r="A10" s="154" t="s">
        <v>30</v>
      </c>
      <c r="B10" s="152"/>
      <c r="C10" s="155">
        <v>40772955.81</v>
      </c>
      <c r="D10" s="155">
        <v>40750504.81</v>
      </c>
      <c r="E10" s="155">
        <v>40650504.81</v>
      </c>
      <c r="F10" s="155"/>
      <c r="G10" s="155"/>
      <c r="H10" s="155"/>
      <c r="I10" s="155">
        <v>100000</v>
      </c>
      <c r="J10" s="155"/>
      <c r="K10" s="155"/>
      <c r="L10" s="155"/>
      <c r="M10" s="155"/>
      <c r="N10" s="155">
        <v>100000</v>
      </c>
      <c r="O10" s="155">
        <v>22451</v>
      </c>
      <c r="P10" s="155">
        <v>22451</v>
      </c>
      <c r="Q10" s="155"/>
      <c r="R10" s="155"/>
      <c r="S10" s="155"/>
    </row>
  </sheetData>
  <mergeCells count="20">
    <mergeCell ref="A1:S1"/>
    <mergeCell ref="A2:S2"/>
    <mergeCell ref="A3:R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38" fitToHeight="0"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34"/>
  <sheetViews>
    <sheetView showZeros="0" workbookViewId="0">
      <selection activeCell="A1" sqref="A1:O1"/>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7" t="s">
        <v>66</v>
      </c>
      <c r="B1" s="157"/>
      <c r="C1" s="157"/>
      <c r="D1" s="157"/>
      <c r="E1" s="157"/>
      <c r="F1" s="157"/>
      <c r="G1" s="157"/>
      <c r="H1" s="157"/>
      <c r="I1" s="157"/>
      <c r="J1" s="157"/>
      <c r="K1" s="157"/>
      <c r="L1" s="157"/>
      <c r="M1" s="157"/>
      <c r="N1" s="157"/>
      <c r="O1" s="157"/>
    </row>
    <row r="2" ht="28.5" customHeight="1" spans="1:15">
      <c r="A2" s="151" t="s">
        <v>67</v>
      </c>
      <c r="B2" s="151"/>
      <c r="C2" s="151"/>
      <c r="D2" s="151"/>
      <c r="E2" s="151"/>
      <c r="F2" s="151"/>
      <c r="G2" s="151"/>
      <c r="H2" s="151"/>
      <c r="I2" s="151"/>
      <c r="J2" s="151"/>
      <c r="K2" s="151"/>
      <c r="L2" s="151"/>
      <c r="M2" s="151"/>
      <c r="N2" s="151"/>
      <c r="O2" s="151"/>
    </row>
    <row r="3" ht="20.25" customHeight="1" spans="1:15">
      <c r="A3" s="152" t="str">
        <f>"单位名称："&amp;"中国共产党玉溪市委员会办公室"</f>
        <v>单位名称：中国共产党玉溪市委员会办公室</v>
      </c>
      <c r="B3" s="152"/>
      <c r="C3" s="152"/>
      <c r="D3" s="152"/>
      <c r="E3" s="152"/>
      <c r="F3" s="152"/>
      <c r="G3" s="152"/>
      <c r="H3" s="152"/>
      <c r="I3" s="152"/>
      <c r="J3" s="158"/>
      <c r="K3" s="158"/>
      <c r="L3" s="158"/>
      <c r="M3" s="158"/>
      <c r="N3" s="158"/>
      <c r="O3" s="158" t="s">
        <v>2</v>
      </c>
    </row>
    <row r="4" ht="27" customHeight="1" spans="1:15">
      <c r="A4" s="153" t="s">
        <v>68</v>
      </c>
      <c r="B4" s="153" t="s">
        <v>69</v>
      </c>
      <c r="C4" s="153" t="s">
        <v>30</v>
      </c>
      <c r="D4" s="153" t="s">
        <v>33</v>
      </c>
      <c r="E4" s="153"/>
      <c r="F4" s="153"/>
      <c r="G4" s="153" t="s">
        <v>34</v>
      </c>
      <c r="H4" s="153" t="s">
        <v>35</v>
      </c>
      <c r="I4" s="153" t="s">
        <v>70</v>
      </c>
      <c r="J4" s="153" t="s">
        <v>71</v>
      </c>
      <c r="K4" s="153"/>
      <c r="L4" s="153"/>
      <c r="M4" s="153"/>
      <c r="N4" s="153"/>
      <c r="O4" s="153"/>
    </row>
    <row r="5" ht="27" customHeight="1" spans="1:15">
      <c r="A5" s="153"/>
      <c r="B5" s="153"/>
      <c r="C5" s="153"/>
      <c r="D5" s="153" t="s">
        <v>32</v>
      </c>
      <c r="E5" s="153" t="s">
        <v>72</v>
      </c>
      <c r="F5" s="153" t="s">
        <v>73</v>
      </c>
      <c r="G5" s="153"/>
      <c r="H5" s="153"/>
      <c r="I5" s="153"/>
      <c r="J5" s="153" t="s">
        <v>32</v>
      </c>
      <c r="K5" s="153" t="s">
        <v>74</v>
      </c>
      <c r="L5" s="153" t="s">
        <v>75</v>
      </c>
      <c r="M5" s="153" t="s">
        <v>76</v>
      </c>
      <c r="N5" s="153" t="s">
        <v>77</v>
      </c>
      <c r="O5" s="153" t="s">
        <v>78</v>
      </c>
    </row>
    <row r="6" ht="20.25" customHeight="1" spans="1:15">
      <c r="A6" s="156" t="s">
        <v>44</v>
      </c>
      <c r="B6" s="156" t="s">
        <v>45</v>
      </c>
      <c r="C6" s="156" t="s">
        <v>46</v>
      </c>
      <c r="D6" s="156" t="s">
        <v>47</v>
      </c>
      <c r="E6" s="156" t="s">
        <v>48</v>
      </c>
      <c r="F6" s="156" t="s">
        <v>49</v>
      </c>
      <c r="G6" s="156" t="s">
        <v>50</v>
      </c>
      <c r="H6" s="156" t="s">
        <v>51</v>
      </c>
      <c r="I6" s="156" t="s">
        <v>52</v>
      </c>
      <c r="J6" s="156" t="s">
        <v>53</v>
      </c>
      <c r="K6" s="156" t="s">
        <v>54</v>
      </c>
      <c r="L6" s="156" t="s">
        <v>55</v>
      </c>
      <c r="M6" s="156" t="s">
        <v>56</v>
      </c>
      <c r="N6" s="156" t="s">
        <v>57</v>
      </c>
      <c r="O6" s="156" t="s">
        <v>58</v>
      </c>
    </row>
    <row r="7" ht="20.25" customHeight="1" spans="1:15">
      <c r="A7" s="152" t="s">
        <v>79</v>
      </c>
      <c r="B7" s="152" t="str">
        <f>"        "&amp;"一般公共服务支出"</f>
        <v>        一般公共服务支出</v>
      </c>
      <c r="C7" s="64">
        <v>31935914.34</v>
      </c>
      <c r="D7" s="64">
        <v>31835914.34</v>
      </c>
      <c r="E7" s="64">
        <v>28211863.34</v>
      </c>
      <c r="F7" s="64">
        <v>3624051</v>
      </c>
      <c r="G7" s="64"/>
      <c r="H7" s="64"/>
      <c r="I7" s="64"/>
      <c r="J7" s="64">
        <v>100000</v>
      </c>
      <c r="K7" s="64"/>
      <c r="L7" s="64"/>
      <c r="M7" s="64"/>
      <c r="N7" s="64"/>
      <c r="O7" s="64">
        <v>100000</v>
      </c>
    </row>
    <row r="8" ht="20.25" customHeight="1" spans="1:15">
      <c r="A8" s="159" t="s">
        <v>80</v>
      </c>
      <c r="B8" s="159" t="str">
        <f>"        "&amp;"政府办公厅（室）及相关机构事务"</f>
        <v>        政府办公厅（室）及相关机构事务</v>
      </c>
      <c r="C8" s="64">
        <v>22451</v>
      </c>
      <c r="D8" s="64">
        <v>22451</v>
      </c>
      <c r="E8" s="64"/>
      <c r="F8" s="64">
        <v>22451</v>
      </c>
      <c r="G8" s="64"/>
      <c r="H8" s="64"/>
      <c r="I8" s="64"/>
      <c r="J8" s="64"/>
      <c r="K8" s="64"/>
      <c r="L8" s="64"/>
      <c r="M8" s="64"/>
      <c r="N8" s="64"/>
      <c r="O8" s="64"/>
    </row>
    <row r="9" ht="20.25" customHeight="1" spans="1:15">
      <c r="A9" s="160" t="s">
        <v>81</v>
      </c>
      <c r="B9" s="160" t="str">
        <f>"        "&amp;"其他政府办公厅（室）及相关机构事务支出"</f>
        <v>        其他政府办公厅（室）及相关机构事务支出</v>
      </c>
      <c r="C9" s="64">
        <v>22451</v>
      </c>
      <c r="D9" s="64">
        <v>22451</v>
      </c>
      <c r="E9" s="64"/>
      <c r="F9" s="64">
        <v>22451</v>
      </c>
      <c r="G9" s="64"/>
      <c r="H9" s="64"/>
      <c r="I9" s="64"/>
      <c r="J9" s="64"/>
      <c r="K9" s="64"/>
      <c r="L9" s="64"/>
      <c r="M9" s="64"/>
      <c r="N9" s="64"/>
      <c r="O9" s="64"/>
    </row>
    <row r="10" ht="20.25" customHeight="1" spans="1:15">
      <c r="A10" s="159" t="s">
        <v>82</v>
      </c>
      <c r="B10" s="159" t="str">
        <f>"        "&amp;"党委办公厅（室）及相关机构事务"</f>
        <v>        党委办公厅（室）及相关机构事务</v>
      </c>
      <c r="C10" s="64">
        <v>31913463.34</v>
      </c>
      <c r="D10" s="64">
        <v>31813463.34</v>
      </c>
      <c r="E10" s="64">
        <v>28211863.34</v>
      </c>
      <c r="F10" s="64">
        <v>3601600</v>
      </c>
      <c r="G10" s="64"/>
      <c r="H10" s="64"/>
      <c r="I10" s="64"/>
      <c r="J10" s="64">
        <v>100000</v>
      </c>
      <c r="K10" s="64"/>
      <c r="L10" s="64"/>
      <c r="M10" s="64"/>
      <c r="N10" s="64"/>
      <c r="O10" s="64">
        <v>100000</v>
      </c>
    </row>
    <row r="11" ht="20.25" customHeight="1" spans="1:15">
      <c r="A11" s="160" t="s">
        <v>83</v>
      </c>
      <c r="B11" s="160" t="str">
        <f>"        "&amp;"行政运行"</f>
        <v>        行政运行</v>
      </c>
      <c r="C11" s="64">
        <v>23715657.01</v>
      </c>
      <c r="D11" s="64">
        <v>23715657.01</v>
      </c>
      <c r="E11" s="64">
        <v>20114057.01</v>
      </c>
      <c r="F11" s="64">
        <v>3601600</v>
      </c>
      <c r="G11" s="64"/>
      <c r="H11" s="64"/>
      <c r="I11" s="64"/>
      <c r="J11" s="64"/>
      <c r="K11" s="64"/>
      <c r="L11" s="64"/>
      <c r="M11" s="64"/>
      <c r="N11" s="64"/>
      <c r="O11" s="64"/>
    </row>
    <row r="12" ht="20.25" customHeight="1" spans="1:15">
      <c r="A12" s="160" t="s">
        <v>84</v>
      </c>
      <c r="B12" s="160" t="str">
        <f>"        "&amp;"一般行政管理事务"</f>
        <v>        一般行政管理事务</v>
      </c>
      <c r="C12" s="64">
        <v>100000</v>
      </c>
      <c r="D12" s="64"/>
      <c r="E12" s="64"/>
      <c r="F12" s="64"/>
      <c r="G12" s="64"/>
      <c r="H12" s="64"/>
      <c r="I12" s="64"/>
      <c r="J12" s="64">
        <v>100000</v>
      </c>
      <c r="K12" s="64"/>
      <c r="L12" s="64"/>
      <c r="M12" s="64"/>
      <c r="N12" s="64"/>
      <c r="O12" s="64">
        <v>100000</v>
      </c>
    </row>
    <row r="13" ht="20.25" customHeight="1" spans="1:15">
      <c r="A13" s="160" t="s">
        <v>85</v>
      </c>
      <c r="B13" s="160" t="str">
        <f>"        "&amp;"事业运行"</f>
        <v>        事业运行</v>
      </c>
      <c r="C13" s="64">
        <v>8097806.33</v>
      </c>
      <c r="D13" s="64">
        <v>8097806.33</v>
      </c>
      <c r="E13" s="64">
        <v>8097806.33</v>
      </c>
      <c r="F13" s="64"/>
      <c r="G13" s="64"/>
      <c r="H13" s="64"/>
      <c r="I13" s="64"/>
      <c r="J13" s="64"/>
      <c r="K13" s="64"/>
      <c r="L13" s="64"/>
      <c r="M13" s="64"/>
      <c r="N13" s="64"/>
      <c r="O13" s="64"/>
    </row>
    <row r="14" ht="20.25" customHeight="1" spans="1:15">
      <c r="A14" s="152" t="s">
        <v>86</v>
      </c>
      <c r="B14" s="152" t="str">
        <f>"        "&amp;"社会保障和就业支出"</f>
        <v>        社会保障和就业支出</v>
      </c>
      <c r="C14" s="64">
        <v>4586542.06</v>
      </c>
      <c r="D14" s="64">
        <v>4586542.06</v>
      </c>
      <c r="E14" s="64">
        <v>4586542.06</v>
      </c>
      <c r="F14" s="64"/>
      <c r="G14" s="64"/>
      <c r="H14" s="64"/>
      <c r="I14" s="64"/>
      <c r="J14" s="64"/>
      <c r="K14" s="64"/>
      <c r="L14" s="64"/>
      <c r="M14" s="64"/>
      <c r="N14" s="64"/>
      <c r="O14" s="64"/>
    </row>
    <row r="15" ht="20.25" customHeight="1" spans="1:15">
      <c r="A15" s="159" t="s">
        <v>87</v>
      </c>
      <c r="B15" s="159" t="str">
        <f>"        "&amp;"行政事业单位养老支出"</f>
        <v>        行政事业单位养老支出</v>
      </c>
      <c r="C15" s="64">
        <v>4556336.06</v>
      </c>
      <c r="D15" s="64">
        <v>4556336.06</v>
      </c>
      <c r="E15" s="64">
        <v>4556336.06</v>
      </c>
      <c r="F15" s="64"/>
      <c r="G15" s="64"/>
      <c r="H15" s="64"/>
      <c r="I15" s="64"/>
      <c r="J15" s="64"/>
      <c r="K15" s="64"/>
      <c r="L15" s="64"/>
      <c r="M15" s="64"/>
      <c r="N15" s="64"/>
      <c r="O15" s="64"/>
    </row>
    <row r="16" ht="20.25" customHeight="1" spans="1:15">
      <c r="A16" s="160" t="s">
        <v>88</v>
      </c>
      <c r="B16" s="160" t="str">
        <f>"        "&amp;"行政单位离退休"</f>
        <v>        行政单位离退休</v>
      </c>
      <c r="C16" s="64">
        <v>1971600</v>
      </c>
      <c r="D16" s="64">
        <v>1971600</v>
      </c>
      <c r="E16" s="64">
        <v>1971600</v>
      </c>
      <c r="F16" s="64"/>
      <c r="G16" s="64"/>
      <c r="H16" s="64"/>
      <c r="I16" s="64"/>
      <c r="J16" s="64"/>
      <c r="K16" s="64"/>
      <c r="L16" s="64"/>
      <c r="M16" s="64"/>
      <c r="N16" s="64"/>
      <c r="O16" s="64"/>
    </row>
    <row r="17" ht="20.25" customHeight="1" spans="1:15">
      <c r="A17" s="160" t="s">
        <v>89</v>
      </c>
      <c r="B17" s="160" t="str">
        <f>"        "&amp;"机关事业单位基本养老保险缴费支出"</f>
        <v>        机关事业单位基本养老保险缴费支出</v>
      </c>
      <c r="C17" s="64">
        <v>2284736.06</v>
      </c>
      <c r="D17" s="64">
        <v>2284736.06</v>
      </c>
      <c r="E17" s="64">
        <v>2284736.06</v>
      </c>
      <c r="F17" s="64"/>
      <c r="G17" s="64"/>
      <c r="H17" s="64"/>
      <c r="I17" s="64"/>
      <c r="J17" s="64"/>
      <c r="K17" s="64"/>
      <c r="L17" s="64"/>
      <c r="M17" s="64"/>
      <c r="N17" s="64"/>
      <c r="O17" s="64"/>
    </row>
    <row r="18" ht="20.25" customHeight="1" spans="1:15">
      <c r="A18" s="160" t="s">
        <v>90</v>
      </c>
      <c r="B18" s="160" t="str">
        <f>"        "&amp;"机关事业单位职业年金缴费支出"</f>
        <v>        机关事业单位职业年金缴费支出</v>
      </c>
      <c r="C18" s="64">
        <v>300000</v>
      </c>
      <c r="D18" s="64">
        <v>300000</v>
      </c>
      <c r="E18" s="64">
        <v>300000</v>
      </c>
      <c r="F18" s="64"/>
      <c r="G18" s="64"/>
      <c r="H18" s="64"/>
      <c r="I18" s="64"/>
      <c r="J18" s="64"/>
      <c r="K18" s="64"/>
      <c r="L18" s="64"/>
      <c r="M18" s="64"/>
      <c r="N18" s="64"/>
      <c r="O18" s="64"/>
    </row>
    <row r="19" ht="20.25" customHeight="1" spans="1:15">
      <c r="A19" s="159" t="s">
        <v>91</v>
      </c>
      <c r="B19" s="159" t="str">
        <f>"        "&amp;"抚恤"</f>
        <v>        抚恤</v>
      </c>
      <c r="C19" s="64">
        <v>30206</v>
      </c>
      <c r="D19" s="64">
        <v>30206</v>
      </c>
      <c r="E19" s="64">
        <v>30206</v>
      </c>
      <c r="F19" s="64"/>
      <c r="G19" s="64"/>
      <c r="H19" s="64"/>
      <c r="I19" s="64"/>
      <c r="J19" s="64"/>
      <c r="K19" s="64"/>
      <c r="L19" s="64"/>
      <c r="M19" s="64"/>
      <c r="N19" s="64"/>
      <c r="O19" s="64"/>
    </row>
    <row r="20" ht="20.25" customHeight="1" spans="1:15">
      <c r="A20" s="160" t="s">
        <v>92</v>
      </c>
      <c r="B20" s="160" t="str">
        <f>"        "&amp;"死亡抚恤"</f>
        <v>        死亡抚恤</v>
      </c>
      <c r="C20" s="64">
        <v>30206</v>
      </c>
      <c r="D20" s="64">
        <v>30206</v>
      </c>
      <c r="E20" s="64">
        <v>30206</v>
      </c>
      <c r="F20" s="64"/>
      <c r="G20" s="64"/>
      <c r="H20" s="64"/>
      <c r="I20" s="64"/>
      <c r="J20" s="64"/>
      <c r="K20" s="64"/>
      <c r="L20" s="64"/>
      <c r="M20" s="64"/>
      <c r="N20" s="64"/>
      <c r="O20" s="64"/>
    </row>
    <row r="21" ht="20.25" customHeight="1" spans="1:15">
      <c r="A21" s="152" t="s">
        <v>93</v>
      </c>
      <c r="B21" s="152" t="str">
        <f>"        "&amp;"卫生健康支出"</f>
        <v>        卫生健康支出</v>
      </c>
      <c r="C21" s="64">
        <v>2184399.41</v>
      </c>
      <c r="D21" s="64">
        <v>2184399.41</v>
      </c>
      <c r="E21" s="64">
        <v>2184399.41</v>
      </c>
      <c r="F21" s="64"/>
      <c r="G21" s="64"/>
      <c r="H21" s="64"/>
      <c r="I21" s="64"/>
      <c r="J21" s="64"/>
      <c r="K21" s="64"/>
      <c r="L21" s="64"/>
      <c r="M21" s="64"/>
      <c r="N21" s="64"/>
      <c r="O21" s="64"/>
    </row>
    <row r="22" ht="20.25" customHeight="1" spans="1:15">
      <c r="A22" s="159" t="s">
        <v>94</v>
      </c>
      <c r="B22" s="159" t="str">
        <f>"        "&amp;"行政事业单位医疗"</f>
        <v>        行政事业单位医疗</v>
      </c>
      <c r="C22" s="64">
        <v>2184399.41</v>
      </c>
      <c r="D22" s="64">
        <v>2184399.41</v>
      </c>
      <c r="E22" s="64">
        <v>2184399.41</v>
      </c>
      <c r="F22" s="64"/>
      <c r="G22" s="64"/>
      <c r="H22" s="64"/>
      <c r="I22" s="64"/>
      <c r="J22" s="64"/>
      <c r="K22" s="64"/>
      <c r="L22" s="64"/>
      <c r="M22" s="64"/>
      <c r="N22" s="64"/>
      <c r="O22" s="64"/>
    </row>
    <row r="23" ht="20.25" customHeight="1" spans="1:15">
      <c r="A23" s="160" t="s">
        <v>95</v>
      </c>
      <c r="B23" s="160" t="str">
        <f>"        "&amp;"行政单位医疗"</f>
        <v>        行政单位医疗</v>
      </c>
      <c r="C23" s="64">
        <v>832928.89</v>
      </c>
      <c r="D23" s="64">
        <v>832928.89</v>
      </c>
      <c r="E23" s="64">
        <v>832928.89</v>
      </c>
      <c r="F23" s="64"/>
      <c r="G23" s="64"/>
      <c r="H23" s="64"/>
      <c r="I23" s="64"/>
      <c r="J23" s="64"/>
      <c r="K23" s="64"/>
      <c r="L23" s="64"/>
      <c r="M23" s="64"/>
      <c r="N23" s="64"/>
      <c r="O23" s="64"/>
    </row>
    <row r="24" ht="20.25" customHeight="1" spans="1:15">
      <c r="A24" s="160" t="s">
        <v>96</v>
      </c>
      <c r="B24" s="160" t="str">
        <f>"        "&amp;"事业单位医疗"</f>
        <v>        事业单位医疗</v>
      </c>
      <c r="C24" s="64">
        <v>370277.94</v>
      </c>
      <c r="D24" s="64">
        <v>370277.94</v>
      </c>
      <c r="E24" s="64">
        <v>370277.94</v>
      </c>
      <c r="F24" s="64"/>
      <c r="G24" s="64"/>
      <c r="H24" s="64"/>
      <c r="I24" s="64"/>
      <c r="J24" s="64"/>
      <c r="K24" s="64"/>
      <c r="L24" s="64"/>
      <c r="M24" s="64"/>
      <c r="N24" s="64"/>
      <c r="O24" s="64"/>
    </row>
    <row r="25" ht="20.25" customHeight="1" spans="1:15">
      <c r="A25" s="160" t="s">
        <v>97</v>
      </c>
      <c r="B25" s="160" t="str">
        <f>"        "&amp;"公务员医疗补助"</f>
        <v>        公务员医疗补助</v>
      </c>
      <c r="C25" s="64">
        <v>856298.22</v>
      </c>
      <c r="D25" s="64">
        <v>856298.22</v>
      </c>
      <c r="E25" s="64">
        <v>856298.22</v>
      </c>
      <c r="F25" s="64"/>
      <c r="G25" s="64"/>
      <c r="H25" s="64"/>
      <c r="I25" s="64"/>
      <c r="J25" s="64"/>
      <c r="K25" s="64"/>
      <c r="L25" s="64"/>
      <c r="M25" s="64"/>
      <c r="N25" s="64"/>
      <c r="O25" s="64"/>
    </row>
    <row r="26" ht="20.25" customHeight="1" spans="1:15">
      <c r="A26" s="160" t="s">
        <v>98</v>
      </c>
      <c r="B26" s="160" t="str">
        <f>"        "&amp;"其他行政事业单位医疗支出"</f>
        <v>        其他行政事业单位医疗支出</v>
      </c>
      <c r="C26" s="64">
        <v>124894.36</v>
      </c>
      <c r="D26" s="64">
        <v>124894.36</v>
      </c>
      <c r="E26" s="64">
        <v>124894.36</v>
      </c>
      <c r="F26" s="64"/>
      <c r="G26" s="64"/>
      <c r="H26" s="64"/>
      <c r="I26" s="64"/>
      <c r="J26" s="64"/>
      <c r="K26" s="64"/>
      <c r="L26" s="64"/>
      <c r="M26" s="64"/>
      <c r="N26" s="64"/>
      <c r="O26" s="64"/>
    </row>
    <row r="27" ht="20.25" customHeight="1" spans="1:15">
      <c r="A27" s="152" t="s">
        <v>99</v>
      </c>
      <c r="B27" s="152" t="str">
        <f>"        "&amp;"资源勘探工业信息等支出"</f>
        <v>        资源勘探工业信息等支出</v>
      </c>
      <c r="C27" s="64"/>
      <c r="D27" s="64"/>
      <c r="E27" s="64"/>
      <c r="F27" s="64"/>
      <c r="G27" s="64"/>
      <c r="H27" s="64"/>
      <c r="I27" s="64"/>
      <c r="J27" s="64"/>
      <c r="K27" s="64"/>
      <c r="L27" s="64"/>
      <c r="M27" s="64"/>
      <c r="N27" s="64"/>
      <c r="O27" s="64"/>
    </row>
    <row r="28" ht="20.25" customHeight="1" spans="1:15">
      <c r="A28" s="159" t="s">
        <v>100</v>
      </c>
      <c r="B28" s="159" t="str">
        <f>"        "&amp;"其他资源勘探工业信息等支出"</f>
        <v>        其他资源勘探工业信息等支出</v>
      </c>
      <c r="C28" s="64"/>
      <c r="D28" s="64"/>
      <c r="E28" s="64"/>
      <c r="F28" s="64"/>
      <c r="G28" s="64"/>
      <c r="H28" s="64"/>
      <c r="I28" s="64"/>
      <c r="J28" s="64"/>
      <c r="K28" s="64"/>
      <c r="L28" s="64"/>
      <c r="M28" s="64"/>
      <c r="N28" s="64"/>
      <c r="O28" s="64"/>
    </row>
    <row r="29" ht="20.25" customHeight="1" spans="1:15">
      <c r="A29" s="160" t="s">
        <v>101</v>
      </c>
      <c r="B29" s="160" t="str">
        <f>"        "&amp;"其他资源勘探工业信息等支出"</f>
        <v>        其他资源勘探工业信息等支出</v>
      </c>
      <c r="C29" s="64"/>
      <c r="D29" s="64"/>
      <c r="E29" s="64"/>
      <c r="F29" s="64"/>
      <c r="G29" s="64"/>
      <c r="H29" s="64"/>
      <c r="I29" s="64"/>
      <c r="J29" s="64"/>
      <c r="K29" s="64"/>
      <c r="L29" s="64"/>
      <c r="M29" s="64"/>
      <c r="N29" s="64"/>
      <c r="O29" s="64"/>
    </row>
    <row r="30" ht="20.25" customHeight="1" spans="1:15">
      <c r="A30" s="152" t="s">
        <v>102</v>
      </c>
      <c r="B30" s="152" t="str">
        <f>"        "&amp;"住房保障支出"</f>
        <v>        住房保障支出</v>
      </c>
      <c r="C30" s="64">
        <v>2066100</v>
      </c>
      <c r="D30" s="64">
        <v>2066100</v>
      </c>
      <c r="E30" s="64">
        <v>2066100</v>
      </c>
      <c r="F30" s="64"/>
      <c r="G30" s="64"/>
      <c r="H30" s="64"/>
      <c r="I30" s="64"/>
      <c r="J30" s="64"/>
      <c r="K30" s="64"/>
      <c r="L30" s="64"/>
      <c r="M30" s="64"/>
      <c r="N30" s="64"/>
      <c r="O30" s="64"/>
    </row>
    <row r="31" ht="20.25" customHeight="1" spans="1:15">
      <c r="A31" s="159" t="s">
        <v>103</v>
      </c>
      <c r="B31" s="159" t="str">
        <f>"        "&amp;"住房改革支出"</f>
        <v>        住房改革支出</v>
      </c>
      <c r="C31" s="64">
        <v>2066100</v>
      </c>
      <c r="D31" s="64">
        <v>2066100</v>
      </c>
      <c r="E31" s="64">
        <v>2066100</v>
      </c>
      <c r="F31" s="64"/>
      <c r="G31" s="64"/>
      <c r="H31" s="64"/>
      <c r="I31" s="64"/>
      <c r="J31" s="64"/>
      <c r="K31" s="64"/>
      <c r="L31" s="64"/>
      <c r="M31" s="64"/>
      <c r="N31" s="64"/>
      <c r="O31" s="64"/>
    </row>
    <row r="32" ht="20.25" customHeight="1" spans="1:15">
      <c r="A32" s="160" t="s">
        <v>104</v>
      </c>
      <c r="B32" s="160" t="str">
        <f>"        "&amp;"住房公积金"</f>
        <v>        住房公积金</v>
      </c>
      <c r="C32" s="64">
        <v>1903104</v>
      </c>
      <c r="D32" s="64">
        <v>1903104</v>
      </c>
      <c r="E32" s="64">
        <v>1903104</v>
      </c>
      <c r="F32" s="64"/>
      <c r="G32" s="64"/>
      <c r="H32" s="64"/>
      <c r="I32" s="64"/>
      <c r="J32" s="64"/>
      <c r="K32" s="64"/>
      <c r="L32" s="64"/>
      <c r="M32" s="64"/>
      <c r="N32" s="64"/>
      <c r="O32" s="64"/>
    </row>
    <row r="33" ht="20.25" customHeight="1" spans="1:15">
      <c r="A33" s="160" t="s">
        <v>105</v>
      </c>
      <c r="B33" s="160" t="str">
        <f>"        "&amp;"购房补贴"</f>
        <v>        购房补贴</v>
      </c>
      <c r="C33" s="64">
        <v>162996</v>
      </c>
      <c r="D33" s="64">
        <v>162996</v>
      </c>
      <c r="E33" s="64">
        <v>162996</v>
      </c>
      <c r="F33" s="64"/>
      <c r="G33" s="64"/>
      <c r="H33" s="64"/>
      <c r="I33" s="64"/>
      <c r="J33" s="64"/>
      <c r="K33" s="64"/>
      <c r="L33" s="64"/>
      <c r="M33" s="64"/>
      <c r="N33" s="64"/>
      <c r="O33" s="64"/>
    </row>
    <row r="34" ht="20.25" customHeight="1" spans="1:15">
      <c r="A34" s="154" t="s">
        <v>30</v>
      </c>
      <c r="B34" s="152"/>
      <c r="C34" s="155">
        <v>40772955.81</v>
      </c>
      <c r="D34" s="155">
        <v>40672955.81</v>
      </c>
      <c r="E34" s="155">
        <v>37048904.81</v>
      </c>
      <c r="F34" s="155">
        <v>3624051</v>
      </c>
      <c r="G34" s="155"/>
      <c r="H34" s="155"/>
      <c r="I34" s="155"/>
      <c r="J34" s="155">
        <v>100000</v>
      </c>
      <c r="K34" s="155"/>
      <c r="L34" s="155"/>
      <c r="M34" s="155"/>
      <c r="N34" s="155"/>
      <c r="O34" s="155">
        <v>100000</v>
      </c>
    </row>
  </sheetData>
  <mergeCells count="12">
    <mergeCell ref="A1:O1"/>
    <mergeCell ref="A2:O2"/>
    <mergeCell ref="A3:N3"/>
    <mergeCell ref="D4:F4"/>
    <mergeCell ref="J4:O4"/>
    <mergeCell ref="A34:B34"/>
    <mergeCell ref="A4:A5"/>
    <mergeCell ref="B4:B5"/>
    <mergeCell ref="C4:C5"/>
    <mergeCell ref="G4:G5"/>
    <mergeCell ref="H4:H5"/>
    <mergeCell ref="I4:I5"/>
  </mergeCells>
  <pageMargins left="0.75" right="0.75" top="1" bottom="1" header="0.5" footer="0.5"/>
  <pageSetup paperSize="9" scale="49" fitToHeight="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5"/>
  <sheetViews>
    <sheetView showZeros="0" workbookViewId="0">
      <selection activeCell="D26" sqref="D26"/>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0" t="s">
        <v>106</v>
      </c>
      <c r="B1" s="161"/>
      <c r="C1" s="161"/>
      <c r="D1" s="161"/>
    </row>
    <row r="2" ht="28.5" customHeight="1" spans="1:4">
      <c r="A2" s="162" t="s">
        <v>107</v>
      </c>
      <c r="B2" s="162"/>
      <c r="C2" s="162"/>
      <c r="D2" s="162"/>
    </row>
    <row r="3" ht="18.75" customHeight="1" spans="1:4">
      <c r="A3" s="152" t="str">
        <f>"单位名称："&amp;"中国共产党玉溪市委员会办公室"</f>
        <v>单位名称：中国共产党玉溪市委员会办公室</v>
      </c>
      <c r="B3" s="152"/>
      <c r="C3" s="152"/>
      <c r="D3" s="150" t="s">
        <v>2</v>
      </c>
    </row>
    <row r="4" ht="18.75" customHeight="1" spans="1:4">
      <c r="A4" s="59" t="s">
        <v>3</v>
      </c>
      <c r="B4" s="59"/>
      <c r="C4" s="59" t="s">
        <v>4</v>
      </c>
      <c r="D4" s="59"/>
    </row>
    <row r="5" ht="18.75" customHeight="1" spans="1:4">
      <c r="A5" s="59" t="s">
        <v>5</v>
      </c>
      <c r="B5" s="59" t="s">
        <v>6</v>
      </c>
      <c r="C5" s="59" t="s">
        <v>108</v>
      </c>
      <c r="D5" s="59" t="s">
        <v>6</v>
      </c>
    </row>
    <row r="6" ht="18.75" customHeight="1" spans="1:4">
      <c r="A6" s="163" t="s">
        <v>109</v>
      </c>
      <c r="B6" s="164"/>
      <c r="C6" s="165" t="s">
        <v>110</v>
      </c>
      <c r="D6" s="164"/>
    </row>
    <row r="7" ht="18.75" customHeight="1" spans="1:4">
      <c r="A7" s="152" t="s">
        <v>111</v>
      </c>
      <c r="B7" s="166">
        <v>40650504.81</v>
      </c>
      <c r="C7" s="167" t="str">
        <f>"（一）"&amp;"一般公共服务支出"</f>
        <v>（一）一般公共服务支出</v>
      </c>
      <c r="D7" s="166">
        <v>31835914.34</v>
      </c>
    </row>
    <row r="8" ht="18.75" customHeight="1" spans="1:4">
      <c r="A8" s="152" t="s">
        <v>112</v>
      </c>
      <c r="B8" s="166"/>
      <c r="C8" s="167" t="str">
        <f>"（二）"&amp;"社会保障和就业支出"</f>
        <v>（二）社会保障和就业支出</v>
      </c>
      <c r="D8" s="166">
        <v>4586542.06</v>
      </c>
    </row>
    <row r="9" ht="18.75" customHeight="1" spans="1:4">
      <c r="A9" s="152" t="s">
        <v>113</v>
      </c>
      <c r="B9" s="166"/>
      <c r="C9" s="167" t="str">
        <f>"（三）"&amp;"卫生健康支出"</f>
        <v>（三）卫生健康支出</v>
      </c>
      <c r="D9" s="166">
        <v>2184399.41</v>
      </c>
    </row>
    <row r="10" ht="18.75" customHeight="1" spans="1:4">
      <c r="A10" s="152" t="s">
        <v>114</v>
      </c>
      <c r="B10" s="166"/>
      <c r="C10" s="167" t="str">
        <f>"（二）"&amp;"资源勘探工业信息等支出"</f>
        <v>（二）资源勘探工业信息等支出</v>
      </c>
      <c r="D10" s="166"/>
    </row>
    <row r="11" ht="18.75" customHeight="1" spans="1:4">
      <c r="A11" s="61" t="s">
        <v>111</v>
      </c>
      <c r="B11" s="166">
        <v>22451</v>
      </c>
      <c r="C11" s="167" t="str">
        <f>"（四）"&amp;"住房保障支出"</f>
        <v>（四）住房保障支出</v>
      </c>
      <c r="D11" s="166">
        <v>2066100</v>
      </c>
    </row>
    <row r="12" ht="18.75" customHeight="1" spans="1:4">
      <c r="A12" s="61" t="s">
        <v>112</v>
      </c>
      <c r="B12" s="166"/>
      <c r="C12" s="152"/>
      <c r="D12" s="152"/>
    </row>
    <row r="13" ht="18.75" customHeight="1" spans="1:4">
      <c r="A13" s="61" t="s">
        <v>113</v>
      </c>
      <c r="B13" s="166"/>
      <c r="C13" s="152"/>
      <c r="D13" s="152"/>
    </row>
    <row r="14" ht="18.75" customHeight="1" spans="1:4">
      <c r="A14" s="152"/>
      <c r="B14" s="152"/>
      <c r="C14" s="152" t="s">
        <v>115</v>
      </c>
      <c r="D14" s="152"/>
    </row>
    <row r="15" ht="18.75" customHeight="1" spans="1:4">
      <c r="A15" s="168" t="s">
        <v>24</v>
      </c>
      <c r="B15" s="166">
        <v>40672955.81</v>
      </c>
      <c r="C15" s="168" t="s">
        <v>25</v>
      </c>
      <c r="D15" s="166">
        <v>40672955.81</v>
      </c>
    </row>
  </sheetData>
  <mergeCells count="5">
    <mergeCell ref="A1:D1"/>
    <mergeCell ref="A2:D2"/>
    <mergeCell ref="A3:C3"/>
    <mergeCell ref="A4:B4"/>
    <mergeCell ref="C4:D4"/>
  </mergeCells>
  <pageMargins left="0.75" right="0.75" top="1" bottom="1" header="0.5" footer="0.5"/>
  <pageSetup paperSize="9" fitToHeight="0"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30"/>
  <sheetViews>
    <sheetView showZeros="0" workbookViewId="0">
      <selection activeCell="I14" sqref="I14"/>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7" t="s">
        <v>116</v>
      </c>
      <c r="B1" s="157"/>
      <c r="C1" s="157"/>
      <c r="D1" s="157"/>
      <c r="E1" s="157"/>
      <c r="F1" s="157"/>
      <c r="G1" s="157"/>
    </row>
    <row r="2" ht="28.5" customHeight="1" spans="1:7">
      <c r="A2" s="151" t="s">
        <v>117</v>
      </c>
      <c r="B2" s="151"/>
      <c r="C2" s="151"/>
      <c r="D2" s="151"/>
      <c r="E2" s="151"/>
      <c r="F2" s="151"/>
      <c r="G2" s="151"/>
    </row>
    <row r="3" ht="20.25" customHeight="1" spans="1:7">
      <c r="A3" s="152" t="str">
        <f>"单位名称："&amp;"中国共产党玉溪市委员会办公室"</f>
        <v>单位名称：中国共产党玉溪市委员会办公室</v>
      </c>
      <c r="B3" s="152"/>
      <c r="C3" s="152"/>
      <c r="D3" s="152"/>
      <c r="E3" s="152"/>
      <c r="F3" s="152"/>
      <c r="G3" s="158" t="s">
        <v>2</v>
      </c>
    </row>
    <row r="4" ht="27" customHeight="1" spans="1:7">
      <c r="A4" s="153" t="s">
        <v>118</v>
      </c>
      <c r="B4" s="153"/>
      <c r="C4" s="153" t="s">
        <v>30</v>
      </c>
      <c r="D4" s="153" t="s">
        <v>33</v>
      </c>
      <c r="E4" s="153"/>
      <c r="F4" s="153"/>
      <c r="G4" s="153" t="s">
        <v>73</v>
      </c>
    </row>
    <row r="5" ht="27" customHeight="1" spans="1:7">
      <c r="A5" s="153" t="s">
        <v>68</v>
      </c>
      <c r="B5" s="153" t="s">
        <v>69</v>
      </c>
      <c r="C5" s="153"/>
      <c r="D5" s="153" t="s">
        <v>32</v>
      </c>
      <c r="E5" s="153" t="s">
        <v>119</v>
      </c>
      <c r="F5" s="153" t="s">
        <v>120</v>
      </c>
      <c r="G5" s="153"/>
    </row>
    <row r="6" ht="20.25" customHeight="1" spans="1:7">
      <c r="A6" s="156" t="s">
        <v>44</v>
      </c>
      <c r="B6" s="156" t="s">
        <v>45</v>
      </c>
      <c r="C6" s="156" t="s">
        <v>46</v>
      </c>
      <c r="D6" s="156" t="s">
        <v>47</v>
      </c>
      <c r="E6" s="156" t="s">
        <v>48</v>
      </c>
      <c r="F6" s="156" t="s">
        <v>49</v>
      </c>
      <c r="G6" s="156">
        <v>7</v>
      </c>
    </row>
    <row r="7" ht="20.25" customHeight="1" spans="1:7">
      <c r="A7" s="152" t="s">
        <v>79</v>
      </c>
      <c r="B7" s="152" t="str">
        <f>"        "&amp;"一般公共服务支出"</f>
        <v>        一般公共服务支出</v>
      </c>
      <c r="C7" s="64">
        <v>31835914.34</v>
      </c>
      <c r="D7" s="155">
        <v>28211863.34</v>
      </c>
      <c r="E7" s="64">
        <v>17079766.2</v>
      </c>
      <c r="F7" s="64">
        <v>11132097.14</v>
      </c>
      <c r="G7" s="64">
        <v>3624051</v>
      </c>
    </row>
    <row r="8" ht="20.25" customHeight="1" spans="1:7">
      <c r="A8" s="159" t="s">
        <v>80</v>
      </c>
      <c r="B8" s="159" t="str">
        <f>"        "&amp;"政府办公厅（室）及相关机构事务"</f>
        <v>        政府办公厅（室）及相关机构事务</v>
      </c>
      <c r="C8" s="64">
        <v>22451</v>
      </c>
      <c r="D8" s="155"/>
      <c r="E8" s="64"/>
      <c r="F8" s="64"/>
      <c r="G8" s="64">
        <v>22451</v>
      </c>
    </row>
    <row r="9" ht="20.25" customHeight="1" spans="1:7">
      <c r="A9" s="160" t="s">
        <v>81</v>
      </c>
      <c r="B9" s="160" t="str">
        <f>"        "&amp;"其他政府办公厅（室）及相关机构事务支出"</f>
        <v>        其他政府办公厅（室）及相关机构事务支出</v>
      </c>
      <c r="C9" s="64">
        <v>22451</v>
      </c>
      <c r="D9" s="155"/>
      <c r="E9" s="64"/>
      <c r="F9" s="64"/>
      <c r="G9" s="64">
        <v>22451</v>
      </c>
    </row>
    <row r="10" ht="20.25" customHeight="1" spans="1:7">
      <c r="A10" s="159" t="s">
        <v>82</v>
      </c>
      <c r="B10" s="159" t="str">
        <f>"        "&amp;"党委办公厅（室）及相关机构事务"</f>
        <v>        党委办公厅（室）及相关机构事务</v>
      </c>
      <c r="C10" s="64">
        <v>31813463.34</v>
      </c>
      <c r="D10" s="155">
        <v>28211863.34</v>
      </c>
      <c r="E10" s="64">
        <v>17079766.2</v>
      </c>
      <c r="F10" s="64">
        <v>11132097.14</v>
      </c>
      <c r="G10" s="64">
        <v>3601600</v>
      </c>
    </row>
    <row r="11" ht="20.25" customHeight="1" spans="1:7">
      <c r="A11" s="160" t="s">
        <v>83</v>
      </c>
      <c r="B11" s="160" t="str">
        <f>"        "&amp;"行政运行"</f>
        <v>        行政运行</v>
      </c>
      <c r="C11" s="64">
        <v>23715657.01</v>
      </c>
      <c r="D11" s="155">
        <v>20114057.01</v>
      </c>
      <c r="E11" s="64">
        <v>11728378.74</v>
      </c>
      <c r="F11" s="64">
        <v>8385678.27</v>
      </c>
      <c r="G11" s="64">
        <v>3601600</v>
      </c>
    </row>
    <row r="12" ht="20.25" customHeight="1" spans="1:7">
      <c r="A12" s="160" t="s">
        <v>85</v>
      </c>
      <c r="B12" s="160" t="str">
        <f>"        "&amp;"事业运行"</f>
        <v>        事业运行</v>
      </c>
      <c r="C12" s="64">
        <v>8097806.33</v>
      </c>
      <c r="D12" s="155">
        <v>8097806.33</v>
      </c>
      <c r="E12" s="64">
        <v>5351387.46</v>
      </c>
      <c r="F12" s="64">
        <v>2746418.87</v>
      </c>
      <c r="G12" s="64"/>
    </row>
    <row r="13" ht="20.25" customHeight="1" spans="1:7">
      <c r="A13" s="152" t="s">
        <v>86</v>
      </c>
      <c r="B13" s="152" t="str">
        <f>"        "&amp;"社会保障和就业支出"</f>
        <v>        社会保障和就业支出</v>
      </c>
      <c r="C13" s="64">
        <v>4586542.06</v>
      </c>
      <c r="D13" s="155">
        <v>4586542.06</v>
      </c>
      <c r="E13" s="64">
        <v>4549342.06</v>
      </c>
      <c r="F13" s="64">
        <v>37200</v>
      </c>
      <c r="G13" s="64"/>
    </row>
    <row r="14" ht="20.25" customHeight="1" spans="1:7">
      <c r="A14" s="159" t="s">
        <v>87</v>
      </c>
      <c r="B14" s="159" t="str">
        <f>"        "&amp;"行政事业单位养老支出"</f>
        <v>        行政事业单位养老支出</v>
      </c>
      <c r="C14" s="64">
        <v>4556336.06</v>
      </c>
      <c r="D14" s="155">
        <v>4556336.06</v>
      </c>
      <c r="E14" s="64">
        <v>4519136.06</v>
      </c>
      <c r="F14" s="64">
        <v>37200</v>
      </c>
      <c r="G14" s="64"/>
    </row>
    <row r="15" ht="20.25" customHeight="1" spans="1:7">
      <c r="A15" s="160" t="s">
        <v>88</v>
      </c>
      <c r="B15" s="160" t="str">
        <f>"        "&amp;"行政单位离退休"</f>
        <v>        行政单位离退休</v>
      </c>
      <c r="C15" s="64">
        <v>1971600</v>
      </c>
      <c r="D15" s="155">
        <v>1971600</v>
      </c>
      <c r="E15" s="64">
        <v>1934400</v>
      </c>
      <c r="F15" s="64">
        <v>37200</v>
      </c>
      <c r="G15" s="64"/>
    </row>
    <row r="16" ht="20.25" customHeight="1" spans="1:7">
      <c r="A16" s="160" t="s">
        <v>89</v>
      </c>
      <c r="B16" s="160" t="str">
        <f>"        "&amp;"机关事业单位基本养老保险缴费支出"</f>
        <v>        机关事业单位基本养老保险缴费支出</v>
      </c>
      <c r="C16" s="64">
        <v>2284736.06</v>
      </c>
      <c r="D16" s="155">
        <v>2284736.06</v>
      </c>
      <c r="E16" s="64">
        <v>2284736.06</v>
      </c>
      <c r="F16" s="64"/>
      <c r="G16" s="64"/>
    </row>
    <row r="17" ht="20.25" customHeight="1" spans="1:7">
      <c r="A17" s="160" t="s">
        <v>90</v>
      </c>
      <c r="B17" s="160" t="str">
        <f>"        "&amp;"机关事业单位职业年金缴费支出"</f>
        <v>        机关事业单位职业年金缴费支出</v>
      </c>
      <c r="C17" s="64">
        <v>300000</v>
      </c>
      <c r="D17" s="155">
        <v>300000</v>
      </c>
      <c r="E17" s="64">
        <v>300000</v>
      </c>
      <c r="F17" s="64"/>
      <c r="G17" s="64"/>
    </row>
    <row r="18" ht="20.25" customHeight="1" spans="1:7">
      <c r="A18" s="159" t="s">
        <v>91</v>
      </c>
      <c r="B18" s="159" t="str">
        <f>"        "&amp;"抚恤"</f>
        <v>        抚恤</v>
      </c>
      <c r="C18" s="64">
        <v>30206</v>
      </c>
      <c r="D18" s="155">
        <v>30206</v>
      </c>
      <c r="E18" s="64">
        <v>30206</v>
      </c>
      <c r="F18" s="64"/>
      <c r="G18" s="64"/>
    </row>
    <row r="19" ht="20.25" customHeight="1" spans="1:7">
      <c r="A19" s="160" t="s">
        <v>92</v>
      </c>
      <c r="B19" s="160" t="str">
        <f>"        "&amp;"死亡抚恤"</f>
        <v>        死亡抚恤</v>
      </c>
      <c r="C19" s="64">
        <v>30206</v>
      </c>
      <c r="D19" s="155">
        <v>30206</v>
      </c>
      <c r="E19" s="64">
        <v>30206</v>
      </c>
      <c r="F19" s="64"/>
      <c r="G19" s="64"/>
    </row>
    <row r="20" ht="20.25" customHeight="1" spans="1:7">
      <c r="A20" s="152" t="s">
        <v>93</v>
      </c>
      <c r="B20" s="152" t="str">
        <f>"        "&amp;"卫生健康支出"</f>
        <v>        卫生健康支出</v>
      </c>
      <c r="C20" s="64">
        <v>2184399.41</v>
      </c>
      <c r="D20" s="155">
        <v>2184399.41</v>
      </c>
      <c r="E20" s="64">
        <v>2184399.41</v>
      </c>
      <c r="F20" s="64"/>
      <c r="G20" s="64"/>
    </row>
    <row r="21" ht="20.25" customHeight="1" spans="1:7">
      <c r="A21" s="159" t="s">
        <v>94</v>
      </c>
      <c r="B21" s="159" t="str">
        <f>"        "&amp;"行政事业单位医疗"</f>
        <v>        行政事业单位医疗</v>
      </c>
      <c r="C21" s="64">
        <v>2184399.41</v>
      </c>
      <c r="D21" s="155">
        <v>2184399.41</v>
      </c>
      <c r="E21" s="64">
        <v>2184399.41</v>
      </c>
      <c r="F21" s="64"/>
      <c r="G21" s="64"/>
    </row>
    <row r="22" ht="20.25" customHeight="1" spans="1:7">
      <c r="A22" s="160" t="s">
        <v>95</v>
      </c>
      <c r="B22" s="160" t="str">
        <f>"        "&amp;"行政单位医疗"</f>
        <v>        行政单位医疗</v>
      </c>
      <c r="C22" s="64">
        <v>832928.89</v>
      </c>
      <c r="D22" s="155">
        <v>832928.89</v>
      </c>
      <c r="E22" s="64">
        <v>832928.89</v>
      </c>
      <c r="F22" s="64"/>
      <c r="G22" s="64"/>
    </row>
    <row r="23" ht="20.25" customHeight="1" spans="1:7">
      <c r="A23" s="160" t="s">
        <v>96</v>
      </c>
      <c r="B23" s="160" t="str">
        <f>"        "&amp;"事业单位医疗"</f>
        <v>        事业单位医疗</v>
      </c>
      <c r="C23" s="64">
        <v>370277.94</v>
      </c>
      <c r="D23" s="155">
        <v>370277.94</v>
      </c>
      <c r="E23" s="64">
        <v>370277.94</v>
      </c>
      <c r="F23" s="64"/>
      <c r="G23" s="64"/>
    </row>
    <row r="24" ht="20.25" customHeight="1" spans="1:7">
      <c r="A24" s="160" t="s">
        <v>97</v>
      </c>
      <c r="B24" s="160" t="str">
        <f>"        "&amp;"公务员医疗补助"</f>
        <v>        公务员医疗补助</v>
      </c>
      <c r="C24" s="64">
        <v>856298.22</v>
      </c>
      <c r="D24" s="155">
        <v>856298.22</v>
      </c>
      <c r="E24" s="64">
        <v>856298.22</v>
      </c>
      <c r="F24" s="64"/>
      <c r="G24" s="64"/>
    </row>
    <row r="25" ht="20.25" customHeight="1" spans="1:7">
      <c r="A25" s="160" t="s">
        <v>98</v>
      </c>
      <c r="B25" s="160" t="str">
        <f>"        "&amp;"其他行政事业单位医疗支出"</f>
        <v>        其他行政事业单位医疗支出</v>
      </c>
      <c r="C25" s="64">
        <v>124894.36</v>
      </c>
      <c r="D25" s="155">
        <v>124894.36</v>
      </c>
      <c r="E25" s="64">
        <v>124894.36</v>
      </c>
      <c r="F25" s="64"/>
      <c r="G25" s="64"/>
    </row>
    <row r="26" ht="20.25" customHeight="1" spans="1:7">
      <c r="A26" s="152" t="s">
        <v>102</v>
      </c>
      <c r="B26" s="152" t="str">
        <f>"        "&amp;"住房保障支出"</f>
        <v>        住房保障支出</v>
      </c>
      <c r="C26" s="64">
        <v>2066100</v>
      </c>
      <c r="D26" s="155">
        <v>2066100</v>
      </c>
      <c r="E26" s="64">
        <v>2066100</v>
      </c>
      <c r="F26" s="64"/>
      <c r="G26" s="64"/>
    </row>
    <row r="27" ht="20.25" customHeight="1" spans="1:7">
      <c r="A27" s="159" t="s">
        <v>103</v>
      </c>
      <c r="B27" s="159" t="str">
        <f>"        "&amp;"住房改革支出"</f>
        <v>        住房改革支出</v>
      </c>
      <c r="C27" s="64">
        <v>2066100</v>
      </c>
      <c r="D27" s="155">
        <v>2066100</v>
      </c>
      <c r="E27" s="64">
        <v>2066100</v>
      </c>
      <c r="F27" s="64"/>
      <c r="G27" s="64"/>
    </row>
    <row r="28" ht="20.25" customHeight="1" spans="1:7">
      <c r="A28" s="160" t="s">
        <v>104</v>
      </c>
      <c r="B28" s="160" t="str">
        <f>"        "&amp;"住房公积金"</f>
        <v>        住房公积金</v>
      </c>
      <c r="C28" s="64">
        <v>1903104</v>
      </c>
      <c r="D28" s="155">
        <v>1903104</v>
      </c>
      <c r="E28" s="64">
        <v>1903104</v>
      </c>
      <c r="F28" s="64"/>
      <c r="G28" s="64"/>
    </row>
    <row r="29" ht="20.25" customHeight="1" spans="1:7">
      <c r="A29" s="160" t="s">
        <v>105</v>
      </c>
      <c r="B29" s="160" t="str">
        <f>"        "&amp;"购房补贴"</f>
        <v>        购房补贴</v>
      </c>
      <c r="C29" s="64">
        <v>162996</v>
      </c>
      <c r="D29" s="155">
        <v>162996</v>
      </c>
      <c r="E29" s="64">
        <v>162996</v>
      </c>
      <c r="F29" s="64"/>
      <c r="G29" s="64"/>
    </row>
    <row r="30" ht="20.25" customHeight="1" spans="1:7">
      <c r="A30" s="154" t="s">
        <v>30</v>
      </c>
      <c r="B30" s="152"/>
      <c r="C30" s="155">
        <v>40672955.81</v>
      </c>
      <c r="D30" s="155">
        <v>37048904.81</v>
      </c>
      <c r="E30" s="155">
        <v>25879607.67</v>
      </c>
      <c r="F30" s="155">
        <v>11169297.14</v>
      </c>
      <c r="G30" s="155">
        <v>3624051</v>
      </c>
    </row>
  </sheetData>
  <mergeCells count="8">
    <mergeCell ref="A1:G1"/>
    <mergeCell ref="A2:G2"/>
    <mergeCell ref="A3:F3"/>
    <mergeCell ref="A4:B4"/>
    <mergeCell ref="D4:F4"/>
    <mergeCell ref="A30:B30"/>
    <mergeCell ref="C4:C5"/>
    <mergeCell ref="G4:G5"/>
  </mergeCells>
  <pageMargins left="0.75" right="0.75" top="1" bottom="1" header="0.5" footer="0.5"/>
  <pageSetup paperSize="9" scale="90" fitToHeight="0"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E7" sqref="E7"/>
    </sheetView>
  </sheetViews>
  <sheetFormatPr defaultColWidth="8.85" defaultRowHeight="15" customHeight="1" outlineLevelRow="6" outlineLevelCol="5"/>
  <cols>
    <col min="1" max="6" width="25.1333333333333" customWidth="1"/>
  </cols>
  <sheetData>
    <row r="1" customHeight="1" spans="1:6">
      <c r="A1" s="150" t="s">
        <v>121</v>
      </c>
      <c r="B1" s="150"/>
      <c r="C1" s="150"/>
      <c r="D1" s="150"/>
      <c r="E1" s="150"/>
      <c r="F1" s="150"/>
    </row>
    <row r="2" ht="28.5" customHeight="1" spans="1:6">
      <c r="A2" s="151" t="s">
        <v>122</v>
      </c>
      <c r="B2" s="151"/>
      <c r="C2" s="151"/>
      <c r="D2" s="151"/>
      <c r="E2" s="151"/>
      <c r="F2" s="151"/>
    </row>
    <row r="3" ht="20.25" customHeight="1" spans="1:6">
      <c r="A3" s="152" t="str">
        <f>"单位名称："&amp;"中国共产党玉溪市委员会办公室"</f>
        <v>单位名称：中国共产党玉溪市委员会办公室</v>
      </c>
      <c r="B3" s="152"/>
      <c r="C3" s="152"/>
      <c r="D3" s="152"/>
      <c r="E3" s="152"/>
      <c r="F3" s="150" t="s">
        <v>2</v>
      </c>
    </row>
    <row r="4" ht="20.25" customHeight="1" spans="1:6">
      <c r="A4" s="153" t="s">
        <v>123</v>
      </c>
      <c r="B4" s="153" t="s">
        <v>124</v>
      </c>
      <c r="C4" s="153" t="s">
        <v>125</v>
      </c>
      <c r="D4" s="153"/>
      <c r="E4" s="153"/>
      <c r="F4" s="153"/>
    </row>
    <row r="5" ht="35.25" customHeight="1" spans="1:6">
      <c r="A5" s="153"/>
      <c r="B5" s="153"/>
      <c r="C5" s="153" t="s">
        <v>32</v>
      </c>
      <c r="D5" s="153" t="s">
        <v>126</v>
      </c>
      <c r="E5" s="153" t="s">
        <v>127</v>
      </c>
      <c r="F5" s="153" t="s">
        <v>128</v>
      </c>
    </row>
    <row r="6" ht="20.25" customHeight="1" spans="1:6">
      <c r="A6" s="156" t="s">
        <v>44</v>
      </c>
      <c r="B6" s="156">
        <v>2</v>
      </c>
      <c r="C6" s="156">
        <v>3</v>
      </c>
      <c r="D6" s="156">
        <v>4</v>
      </c>
      <c r="E6" s="156">
        <v>5</v>
      </c>
      <c r="F6" s="156">
        <v>6</v>
      </c>
    </row>
    <row r="7" ht="20.25" customHeight="1" spans="1:6">
      <c r="A7" s="64">
        <v>522600</v>
      </c>
      <c r="B7" s="64"/>
      <c r="C7" s="64">
        <v>464000</v>
      </c>
      <c r="D7" s="64"/>
      <c r="E7" s="155">
        <v>464000</v>
      </c>
      <c r="F7" s="64">
        <v>58600</v>
      </c>
    </row>
  </sheetData>
  <mergeCells count="6">
    <mergeCell ref="A1:F1"/>
    <mergeCell ref="A2:F2"/>
    <mergeCell ref="A3:E3"/>
    <mergeCell ref="C4:E4"/>
    <mergeCell ref="A4:A5"/>
    <mergeCell ref="B4:B5"/>
  </mergeCells>
  <pageMargins left="0.75" right="0.75" top="1" bottom="1" header="0.5" footer="0.5"/>
  <pageSetup paperSize="9" scale="88" fitToHeight="0"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81"/>
  <sheetViews>
    <sheetView showZeros="0" workbookViewId="0">
      <selection activeCell="A4" sqref="A$1:A$1048576"/>
    </sheetView>
  </sheetViews>
  <sheetFormatPr defaultColWidth="8.85" defaultRowHeight="15" customHeight="1"/>
  <cols>
    <col min="1" max="1" width="41.3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50" t="s">
        <v>129</v>
      </c>
      <c r="B1" s="150"/>
      <c r="C1" s="150"/>
      <c r="D1" s="150"/>
      <c r="E1" s="150"/>
      <c r="F1" s="150"/>
      <c r="G1" s="150"/>
      <c r="H1" s="150"/>
      <c r="I1" s="150"/>
      <c r="J1" s="150"/>
      <c r="K1" s="150"/>
      <c r="L1" s="150"/>
      <c r="M1" s="150"/>
      <c r="N1" s="150"/>
      <c r="O1" s="150"/>
      <c r="P1" s="150"/>
      <c r="Q1" s="150"/>
      <c r="R1" s="150"/>
      <c r="S1" s="150"/>
      <c r="T1" s="150"/>
      <c r="U1" s="150"/>
      <c r="V1" s="150"/>
      <c r="W1" s="150"/>
    </row>
    <row r="2" ht="28.5" customHeight="1" spans="1:23">
      <c r="A2" s="151" t="s">
        <v>130</v>
      </c>
      <c r="B2" s="151"/>
      <c r="C2" s="151" t="s">
        <v>131</v>
      </c>
      <c r="D2" s="151"/>
      <c r="E2" s="151"/>
      <c r="F2" s="151"/>
      <c r="G2" s="151"/>
      <c r="H2" s="151"/>
      <c r="I2" s="151"/>
      <c r="J2" s="151"/>
      <c r="K2" s="151"/>
      <c r="L2" s="151"/>
      <c r="M2" s="151"/>
      <c r="N2" s="151"/>
      <c r="O2" s="151"/>
      <c r="P2" s="151"/>
      <c r="Q2" s="151"/>
      <c r="R2" s="151"/>
      <c r="S2" s="151"/>
      <c r="T2" s="151"/>
      <c r="U2" s="151"/>
      <c r="V2" s="151"/>
      <c r="W2" s="151"/>
    </row>
    <row r="3" ht="19.5" customHeight="1" spans="1:23">
      <c r="A3" s="152" t="str">
        <f>"单位名称："&amp;"中国共产党玉溪市委员会办公室"</f>
        <v>单位名称：中国共产党玉溪市委员会办公室</v>
      </c>
      <c r="B3" s="152"/>
      <c r="C3" s="152"/>
      <c r="D3" s="152"/>
      <c r="E3" s="152"/>
      <c r="F3" s="152"/>
      <c r="G3" s="152"/>
      <c r="H3" s="152"/>
      <c r="I3" s="152"/>
      <c r="J3" s="152"/>
      <c r="K3" s="152"/>
      <c r="L3" s="152"/>
      <c r="M3" s="152"/>
      <c r="N3" s="152"/>
      <c r="O3" s="152"/>
      <c r="P3" s="152"/>
      <c r="Q3" s="152"/>
      <c r="R3" s="150"/>
      <c r="S3" s="150"/>
      <c r="T3" s="150"/>
      <c r="U3" s="150"/>
      <c r="V3" s="150"/>
      <c r="W3" s="150" t="s">
        <v>2</v>
      </c>
    </row>
    <row r="4" ht="19.5" customHeight="1" spans="1:23">
      <c r="A4" s="153" t="s">
        <v>132</v>
      </c>
      <c r="B4" s="153" t="s">
        <v>133</v>
      </c>
      <c r="C4" s="153" t="s">
        <v>134</v>
      </c>
      <c r="D4" s="153" t="s">
        <v>135</v>
      </c>
      <c r="E4" s="153" t="s">
        <v>136</v>
      </c>
      <c r="F4" s="153" t="s">
        <v>137</v>
      </c>
      <c r="G4" s="153" t="s">
        <v>138</v>
      </c>
      <c r="H4" s="153" t="s">
        <v>139</v>
      </c>
      <c r="I4" s="153"/>
      <c r="J4" s="153"/>
      <c r="K4" s="153"/>
      <c r="L4" s="153"/>
      <c r="M4" s="153"/>
      <c r="N4" s="153"/>
      <c r="O4" s="153"/>
      <c r="P4" s="153"/>
      <c r="Q4" s="153"/>
      <c r="R4" s="153"/>
      <c r="S4" s="153"/>
      <c r="T4" s="153"/>
      <c r="U4" s="153"/>
      <c r="V4" s="153"/>
      <c r="W4" s="153"/>
    </row>
    <row r="5" ht="19.5" customHeight="1" spans="1:23">
      <c r="A5" s="153"/>
      <c r="B5" s="153"/>
      <c r="C5" s="153"/>
      <c r="D5" s="153"/>
      <c r="E5" s="153"/>
      <c r="F5" s="153"/>
      <c r="G5" s="153"/>
      <c r="H5" s="153" t="s">
        <v>30</v>
      </c>
      <c r="I5" s="153" t="s">
        <v>33</v>
      </c>
      <c r="J5" s="153"/>
      <c r="K5" s="153"/>
      <c r="L5" s="153"/>
      <c r="M5" s="153"/>
      <c r="N5" s="153" t="s">
        <v>140</v>
      </c>
      <c r="O5" s="153"/>
      <c r="P5" s="153"/>
      <c r="Q5" s="153" t="s">
        <v>36</v>
      </c>
      <c r="R5" s="153" t="s">
        <v>71</v>
      </c>
      <c r="S5" s="153"/>
      <c r="T5" s="153"/>
      <c r="U5" s="153"/>
      <c r="V5" s="153"/>
      <c r="W5" s="153"/>
    </row>
    <row r="6" ht="41.25" customHeight="1" spans="1:23">
      <c r="A6" s="153"/>
      <c r="B6" s="153"/>
      <c r="C6" s="153"/>
      <c r="D6" s="153"/>
      <c r="E6" s="153"/>
      <c r="F6" s="153"/>
      <c r="G6" s="153"/>
      <c r="H6" s="153"/>
      <c r="I6" s="153" t="s">
        <v>141</v>
      </c>
      <c r="J6" s="153" t="s">
        <v>142</v>
      </c>
      <c r="K6" s="153" t="s">
        <v>143</v>
      </c>
      <c r="L6" s="153" t="s">
        <v>144</v>
      </c>
      <c r="M6" s="153" t="s">
        <v>145</v>
      </c>
      <c r="N6" s="153" t="s">
        <v>33</v>
      </c>
      <c r="O6" s="153" t="s">
        <v>34</v>
      </c>
      <c r="P6" s="153" t="s">
        <v>35</v>
      </c>
      <c r="Q6" s="153"/>
      <c r="R6" s="153" t="s">
        <v>32</v>
      </c>
      <c r="S6" s="153" t="s">
        <v>39</v>
      </c>
      <c r="T6" s="153" t="s">
        <v>146</v>
      </c>
      <c r="U6" s="153" t="s">
        <v>41</v>
      </c>
      <c r="V6" s="153" t="s">
        <v>42</v>
      </c>
      <c r="W6" s="153" t="s">
        <v>43</v>
      </c>
    </row>
    <row r="7" ht="20.25" customHeight="1" spans="1:23">
      <c r="A7" s="154" t="s">
        <v>44</v>
      </c>
      <c r="B7" s="154" t="s">
        <v>45</v>
      </c>
      <c r="C7" s="154" t="s">
        <v>46</v>
      </c>
      <c r="D7" s="154" t="s">
        <v>47</v>
      </c>
      <c r="E7" s="154" t="s">
        <v>48</v>
      </c>
      <c r="F7" s="154" t="s">
        <v>49</v>
      </c>
      <c r="G7" s="154" t="s">
        <v>50</v>
      </c>
      <c r="H7" s="154" t="s">
        <v>51</v>
      </c>
      <c r="I7" s="154" t="s">
        <v>52</v>
      </c>
      <c r="J7" s="154" t="s">
        <v>53</v>
      </c>
      <c r="K7" s="154" t="s">
        <v>54</v>
      </c>
      <c r="L7" s="154" t="s">
        <v>55</v>
      </c>
      <c r="M7" s="154" t="s">
        <v>56</v>
      </c>
      <c r="N7" s="154" t="s">
        <v>57</v>
      </c>
      <c r="O7" s="154" t="s">
        <v>58</v>
      </c>
      <c r="P7" s="154" t="s">
        <v>59</v>
      </c>
      <c r="Q7" s="154" t="s">
        <v>60</v>
      </c>
      <c r="R7" s="154" t="s">
        <v>61</v>
      </c>
      <c r="S7" s="154" t="s">
        <v>62</v>
      </c>
      <c r="T7" s="154" t="s">
        <v>147</v>
      </c>
      <c r="U7" s="154" t="s">
        <v>148</v>
      </c>
      <c r="V7" s="154" t="s">
        <v>149</v>
      </c>
      <c r="W7" s="154" t="s">
        <v>150</v>
      </c>
    </row>
    <row r="8" ht="20.25" customHeight="1" spans="1:23">
      <c r="A8" t="s">
        <v>64</v>
      </c>
      <c r="C8" s="152"/>
      <c r="D8" s="152"/>
      <c r="E8" s="152"/>
      <c r="G8" s="152"/>
      <c r="H8" s="155">
        <v>37048904.81</v>
      </c>
      <c r="I8" s="64">
        <v>37048904.81</v>
      </c>
      <c r="J8" s="64">
        <v>5898172.74</v>
      </c>
      <c r="K8" s="64"/>
      <c r="L8" s="64">
        <v>31150732.07</v>
      </c>
      <c r="M8" s="64"/>
      <c r="N8" s="64"/>
      <c r="O8" s="64"/>
      <c r="P8" s="64"/>
      <c r="Q8" s="64"/>
      <c r="R8" s="64"/>
      <c r="S8" s="64"/>
      <c r="T8" s="64"/>
      <c r="U8" s="64"/>
      <c r="V8" s="64"/>
      <c r="W8" s="64"/>
    </row>
    <row r="9" ht="20.25" customHeight="1" spans="1:23">
      <c r="A9" t="s">
        <v>64</v>
      </c>
      <c r="B9" s="152"/>
      <c r="C9" s="152"/>
      <c r="D9" s="152"/>
      <c r="E9" s="152"/>
      <c r="F9" s="152"/>
      <c r="G9" s="152"/>
      <c r="H9" s="155">
        <v>37048904.81</v>
      </c>
      <c r="I9" s="64">
        <v>37048904.81</v>
      </c>
      <c r="J9" s="64">
        <v>5898172.74</v>
      </c>
      <c r="K9" s="64"/>
      <c r="L9" s="64">
        <v>31150732.07</v>
      </c>
      <c r="M9" s="64"/>
      <c r="N9" s="64"/>
      <c r="O9" s="64"/>
      <c r="P9" s="64"/>
      <c r="Q9" s="64"/>
      <c r="R9" s="64"/>
      <c r="S9" s="64"/>
      <c r="T9" s="64"/>
      <c r="U9" s="64"/>
      <c r="V9" s="64"/>
      <c r="W9" s="64"/>
    </row>
    <row r="10" ht="20.25" customHeight="1" spans="1:23">
      <c r="A10" s="152" t="str">
        <f t="shared" ref="A10:A73" si="0">"       "&amp;"中国共产党玉溪市委员会办公室"</f>
        <v>       中国共产党玉溪市委员会办公室</v>
      </c>
      <c r="B10" s="152" t="s">
        <v>151</v>
      </c>
      <c r="C10" s="152" t="s">
        <v>152</v>
      </c>
      <c r="D10" s="152" t="s">
        <v>83</v>
      </c>
      <c r="E10" s="152" t="s">
        <v>153</v>
      </c>
      <c r="F10" s="152" t="s">
        <v>154</v>
      </c>
      <c r="G10" s="152" t="s">
        <v>155</v>
      </c>
      <c r="H10" s="155">
        <v>428950</v>
      </c>
      <c r="I10" s="64">
        <v>428950</v>
      </c>
      <c r="J10" s="64"/>
      <c r="K10" s="152"/>
      <c r="L10" s="64">
        <v>428950</v>
      </c>
      <c r="M10" s="152"/>
      <c r="N10" s="64"/>
      <c r="O10" s="64"/>
      <c r="P10" s="152"/>
      <c r="Q10" s="64"/>
      <c r="R10" s="64"/>
      <c r="S10" s="64"/>
      <c r="T10" s="64"/>
      <c r="U10" s="64"/>
      <c r="V10" s="64"/>
      <c r="W10" s="64"/>
    </row>
    <row r="11" ht="20.25" customHeight="1" spans="1:23">
      <c r="A11" s="152" t="str">
        <f t="shared" si="0"/>
        <v>       中国共产党玉溪市委员会办公室</v>
      </c>
      <c r="B11" s="152" t="s">
        <v>151</v>
      </c>
      <c r="C11" s="152" t="s">
        <v>152</v>
      </c>
      <c r="D11" s="152" t="s">
        <v>83</v>
      </c>
      <c r="E11" s="152" t="s">
        <v>153</v>
      </c>
      <c r="F11" s="152" t="s">
        <v>156</v>
      </c>
      <c r="G11" s="152" t="s">
        <v>157</v>
      </c>
      <c r="H11" s="155">
        <v>70000</v>
      </c>
      <c r="I11" s="64">
        <v>70000</v>
      </c>
      <c r="J11" s="64"/>
      <c r="K11" s="152"/>
      <c r="L11" s="64">
        <v>70000</v>
      </c>
      <c r="M11" s="152"/>
      <c r="N11" s="64"/>
      <c r="O11" s="64"/>
      <c r="P11" s="152"/>
      <c r="Q11" s="64"/>
      <c r="R11" s="64"/>
      <c r="S11" s="64"/>
      <c r="T11" s="64"/>
      <c r="U11" s="64"/>
      <c r="V11" s="64"/>
      <c r="W11" s="64"/>
    </row>
    <row r="12" ht="20.25" customHeight="1" spans="1:23">
      <c r="A12" s="152" t="str">
        <f t="shared" si="0"/>
        <v>       中国共产党玉溪市委员会办公室</v>
      </c>
      <c r="B12" s="152" t="s">
        <v>151</v>
      </c>
      <c r="C12" s="152" t="s">
        <v>152</v>
      </c>
      <c r="D12" s="152" t="s">
        <v>83</v>
      </c>
      <c r="E12" s="152" t="s">
        <v>153</v>
      </c>
      <c r="F12" s="152" t="s">
        <v>158</v>
      </c>
      <c r="G12" s="152" t="s">
        <v>159</v>
      </c>
      <c r="H12" s="155">
        <v>110000</v>
      </c>
      <c r="I12" s="64">
        <v>110000</v>
      </c>
      <c r="J12" s="64"/>
      <c r="K12" s="152"/>
      <c r="L12" s="64">
        <v>110000</v>
      </c>
      <c r="M12" s="152"/>
      <c r="N12" s="64"/>
      <c r="O12" s="64"/>
      <c r="P12" s="152"/>
      <c r="Q12" s="64"/>
      <c r="R12" s="64"/>
      <c r="S12" s="64"/>
      <c r="T12" s="64"/>
      <c r="U12" s="64"/>
      <c r="V12" s="64"/>
      <c r="W12" s="64"/>
    </row>
    <row r="13" ht="20.25" customHeight="1" spans="1:23">
      <c r="A13" s="152" t="str">
        <f t="shared" si="0"/>
        <v>       中国共产党玉溪市委员会办公室</v>
      </c>
      <c r="B13" s="152" t="s">
        <v>151</v>
      </c>
      <c r="C13" s="152" t="s">
        <v>152</v>
      </c>
      <c r="D13" s="152" t="s">
        <v>83</v>
      </c>
      <c r="E13" s="152" t="s">
        <v>153</v>
      </c>
      <c r="F13" s="152" t="s">
        <v>160</v>
      </c>
      <c r="G13" s="152" t="s">
        <v>161</v>
      </c>
      <c r="H13" s="155">
        <v>60000</v>
      </c>
      <c r="I13" s="64">
        <v>60000</v>
      </c>
      <c r="J13" s="64"/>
      <c r="K13" s="152"/>
      <c r="L13" s="64">
        <v>60000</v>
      </c>
      <c r="M13" s="152"/>
      <c r="N13" s="64"/>
      <c r="O13" s="64"/>
      <c r="P13" s="152"/>
      <c r="Q13" s="64"/>
      <c r="R13" s="64"/>
      <c r="S13" s="64"/>
      <c r="T13" s="64"/>
      <c r="U13" s="64"/>
      <c r="V13" s="64"/>
      <c r="W13" s="64"/>
    </row>
    <row r="14" ht="20.25" customHeight="1" spans="1:23">
      <c r="A14" s="152" t="str">
        <f t="shared" si="0"/>
        <v>       中国共产党玉溪市委员会办公室</v>
      </c>
      <c r="B14" s="152" t="s">
        <v>151</v>
      </c>
      <c r="C14" s="152" t="s">
        <v>152</v>
      </c>
      <c r="D14" s="152" t="s">
        <v>83</v>
      </c>
      <c r="E14" s="152" t="s">
        <v>153</v>
      </c>
      <c r="F14" s="152" t="s">
        <v>162</v>
      </c>
      <c r="G14" s="152" t="s">
        <v>163</v>
      </c>
      <c r="H14" s="155">
        <v>500000</v>
      </c>
      <c r="I14" s="64">
        <v>500000</v>
      </c>
      <c r="J14" s="64"/>
      <c r="K14" s="152"/>
      <c r="L14" s="64">
        <v>500000</v>
      </c>
      <c r="M14" s="152"/>
      <c r="N14" s="64"/>
      <c r="O14" s="64"/>
      <c r="P14" s="152"/>
      <c r="Q14" s="64"/>
      <c r="R14" s="64"/>
      <c r="S14" s="64"/>
      <c r="T14" s="64"/>
      <c r="U14" s="64"/>
      <c r="V14" s="64"/>
      <c r="W14" s="64"/>
    </row>
    <row r="15" ht="20.25" customHeight="1" spans="1:23">
      <c r="A15" s="152" t="str">
        <f t="shared" si="0"/>
        <v>       中国共产党玉溪市委员会办公室</v>
      </c>
      <c r="B15" s="152" t="s">
        <v>151</v>
      </c>
      <c r="C15" s="152" t="s">
        <v>152</v>
      </c>
      <c r="D15" s="152" t="s">
        <v>83</v>
      </c>
      <c r="E15" s="152" t="s">
        <v>153</v>
      </c>
      <c r="F15" s="152" t="s">
        <v>164</v>
      </c>
      <c r="G15" s="152" t="s">
        <v>165</v>
      </c>
      <c r="H15" s="155">
        <v>69120</v>
      </c>
      <c r="I15" s="64">
        <v>69120</v>
      </c>
      <c r="J15" s="64"/>
      <c r="K15" s="152"/>
      <c r="L15" s="64">
        <v>69120</v>
      </c>
      <c r="M15" s="152"/>
      <c r="N15" s="64"/>
      <c r="O15" s="64"/>
      <c r="P15" s="152"/>
      <c r="Q15" s="64"/>
      <c r="R15" s="64"/>
      <c r="S15" s="64"/>
      <c r="T15" s="64"/>
      <c r="U15" s="64"/>
      <c r="V15" s="64"/>
      <c r="W15" s="64"/>
    </row>
    <row r="16" ht="20.25" customHeight="1" spans="1:23">
      <c r="A16" s="152" t="str">
        <f t="shared" si="0"/>
        <v>       中国共产党玉溪市委员会办公室</v>
      </c>
      <c r="B16" s="152" t="s">
        <v>151</v>
      </c>
      <c r="C16" s="152" t="s">
        <v>152</v>
      </c>
      <c r="D16" s="152" t="s">
        <v>83</v>
      </c>
      <c r="E16" s="152" t="s">
        <v>153</v>
      </c>
      <c r="F16" s="152" t="s">
        <v>166</v>
      </c>
      <c r="G16" s="152" t="s">
        <v>167</v>
      </c>
      <c r="H16" s="155">
        <v>189000</v>
      </c>
      <c r="I16" s="64">
        <v>189000</v>
      </c>
      <c r="J16" s="64"/>
      <c r="K16" s="152"/>
      <c r="L16" s="64">
        <v>189000</v>
      </c>
      <c r="M16" s="152"/>
      <c r="N16" s="64"/>
      <c r="O16" s="64"/>
      <c r="P16" s="152"/>
      <c r="Q16" s="64"/>
      <c r="R16" s="64"/>
      <c r="S16" s="64"/>
      <c r="T16" s="64"/>
      <c r="U16" s="64"/>
      <c r="V16" s="64"/>
      <c r="W16" s="64"/>
    </row>
    <row r="17" ht="20.25" customHeight="1" spans="1:23">
      <c r="A17" s="152" t="str">
        <f t="shared" si="0"/>
        <v>       中国共产党玉溪市委员会办公室</v>
      </c>
      <c r="B17" s="152" t="s">
        <v>151</v>
      </c>
      <c r="C17" s="152" t="s">
        <v>152</v>
      </c>
      <c r="D17" s="152" t="s">
        <v>85</v>
      </c>
      <c r="E17" s="152" t="s">
        <v>168</v>
      </c>
      <c r="F17" s="152" t="s">
        <v>154</v>
      </c>
      <c r="G17" s="152" t="s">
        <v>155</v>
      </c>
      <c r="H17" s="155">
        <v>353437</v>
      </c>
      <c r="I17" s="64">
        <v>353437</v>
      </c>
      <c r="J17" s="64"/>
      <c r="K17" s="152"/>
      <c r="L17" s="64">
        <v>353437</v>
      </c>
      <c r="M17" s="152"/>
      <c r="N17" s="64"/>
      <c r="O17" s="64"/>
      <c r="P17" s="152"/>
      <c r="Q17" s="64"/>
      <c r="R17" s="64"/>
      <c r="S17" s="64"/>
      <c r="T17" s="64"/>
      <c r="U17" s="64"/>
      <c r="V17" s="64"/>
      <c r="W17" s="64"/>
    </row>
    <row r="18" ht="20.25" customHeight="1" spans="1:23">
      <c r="A18" s="152" t="str">
        <f t="shared" si="0"/>
        <v>       中国共产党玉溪市委员会办公室</v>
      </c>
      <c r="B18" s="152" t="s">
        <v>151</v>
      </c>
      <c r="C18" s="152" t="s">
        <v>152</v>
      </c>
      <c r="D18" s="152" t="s">
        <v>85</v>
      </c>
      <c r="E18" s="152" t="s">
        <v>168</v>
      </c>
      <c r="F18" s="152" t="s">
        <v>156</v>
      </c>
      <c r="G18" s="152" t="s">
        <v>157</v>
      </c>
      <c r="H18" s="155">
        <v>3000</v>
      </c>
      <c r="I18" s="64">
        <v>3000</v>
      </c>
      <c r="J18" s="64"/>
      <c r="K18" s="152"/>
      <c r="L18" s="64">
        <v>3000</v>
      </c>
      <c r="M18" s="152"/>
      <c r="N18" s="64"/>
      <c r="O18" s="64"/>
      <c r="P18" s="152"/>
      <c r="Q18" s="64"/>
      <c r="R18" s="64"/>
      <c r="S18" s="64"/>
      <c r="T18" s="64"/>
      <c r="U18" s="64"/>
      <c r="V18" s="64"/>
      <c r="W18" s="64"/>
    </row>
    <row r="19" ht="20.25" customHeight="1" spans="1:23">
      <c r="A19" s="152" t="str">
        <f t="shared" si="0"/>
        <v>       中国共产党玉溪市委员会办公室</v>
      </c>
      <c r="B19" s="152" t="s">
        <v>151</v>
      </c>
      <c r="C19" s="152" t="s">
        <v>152</v>
      </c>
      <c r="D19" s="152" t="s">
        <v>85</v>
      </c>
      <c r="E19" s="152" t="s">
        <v>168</v>
      </c>
      <c r="F19" s="152" t="s">
        <v>158</v>
      </c>
      <c r="G19" s="152" t="s">
        <v>159</v>
      </c>
      <c r="H19" s="155">
        <v>31500</v>
      </c>
      <c r="I19" s="64">
        <v>31500</v>
      </c>
      <c r="J19" s="64"/>
      <c r="K19" s="152"/>
      <c r="L19" s="64">
        <v>31500</v>
      </c>
      <c r="M19" s="152"/>
      <c r="N19" s="64"/>
      <c r="O19" s="64"/>
      <c r="P19" s="152"/>
      <c r="Q19" s="64"/>
      <c r="R19" s="64"/>
      <c r="S19" s="64"/>
      <c r="T19" s="64"/>
      <c r="U19" s="64"/>
      <c r="V19" s="64"/>
      <c r="W19" s="64"/>
    </row>
    <row r="20" ht="20.25" customHeight="1" spans="1:23">
      <c r="A20" s="152" t="str">
        <f t="shared" si="0"/>
        <v>       中国共产党玉溪市委员会办公室</v>
      </c>
      <c r="B20" s="152" t="s">
        <v>151</v>
      </c>
      <c r="C20" s="152" t="s">
        <v>152</v>
      </c>
      <c r="D20" s="152" t="s">
        <v>85</v>
      </c>
      <c r="E20" s="152" t="s">
        <v>168</v>
      </c>
      <c r="F20" s="152" t="s">
        <v>160</v>
      </c>
      <c r="G20" s="152" t="s">
        <v>161</v>
      </c>
      <c r="H20" s="155">
        <v>3000</v>
      </c>
      <c r="I20" s="64">
        <v>3000</v>
      </c>
      <c r="J20" s="64"/>
      <c r="K20" s="152"/>
      <c r="L20" s="64">
        <v>3000</v>
      </c>
      <c r="M20" s="152"/>
      <c r="N20" s="64"/>
      <c r="O20" s="64"/>
      <c r="P20" s="152"/>
      <c r="Q20" s="64"/>
      <c r="R20" s="64"/>
      <c r="S20" s="64"/>
      <c r="T20" s="64"/>
      <c r="U20" s="64"/>
      <c r="V20" s="64"/>
      <c r="W20" s="64"/>
    </row>
    <row r="21" ht="20.25" customHeight="1" spans="1:23">
      <c r="A21" s="152" t="str">
        <f t="shared" si="0"/>
        <v>       中国共产党玉溪市委员会办公室</v>
      </c>
      <c r="B21" s="152" t="s">
        <v>151</v>
      </c>
      <c r="C21" s="152" t="s">
        <v>152</v>
      </c>
      <c r="D21" s="152" t="s">
        <v>85</v>
      </c>
      <c r="E21" s="152" t="s">
        <v>168</v>
      </c>
      <c r="F21" s="152" t="s">
        <v>162</v>
      </c>
      <c r="G21" s="152" t="s">
        <v>163</v>
      </c>
      <c r="H21" s="155">
        <v>18000</v>
      </c>
      <c r="I21" s="64">
        <v>18000</v>
      </c>
      <c r="J21" s="64"/>
      <c r="K21" s="152"/>
      <c r="L21" s="64">
        <v>18000</v>
      </c>
      <c r="M21" s="152"/>
      <c r="N21" s="64"/>
      <c r="O21" s="64"/>
      <c r="P21" s="152"/>
      <c r="Q21" s="64"/>
      <c r="R21" s="64"/>
      <c r="S21" s="64"/>
      <c r="T21" s="64"/>
      <c r="U21" s="64"/>
      <c r="V21" s="64"/>
      <c r="W21" s="64"/>
    </row>
    <row r="22" ht="20.25" customHeight="1" spans="1:23">
      <c r="A22" s="152" t="str">
        <f t="shared" si="0"/>
        <v>       中国共产党玉溪市委员会办公室</v>
      </c>
      <c r="B22" s="152" t="s">
        <v>151</v>
      </c>
      <c r="C22" s="152" t="s">
        <v>152</v>
      </c>
      <c r="D22" s="152" t="s">
        <v>85</v>
      </c>
      <c r="E22" s="152" t="s">
        <v>168</v>
      </c>
      <c r="F22" s="152" t="s">
        <v>169</v>
      </c>
      <c r="G22" s="152" t="s">
        <v>170</v>
      </c>
      <c r="H22" s="155">
        <v>7013</v>
      </c>
      <c r="I22" s="64">
        <v>7013</v>
      </c>
      <c r="J22" s="64"/>
      <c r="K22" s="152"/>
      <c r="L22" s="64">
        <v>7013</v>
      </c>
      <c r="M22" s="152"/>
      <c r="N22" s="64"/>
      <c r="O22" s="64"/>
      <c r="P22" s="152"/>
      <c r="Q22" s="64"/>
      <c r="R22" s="64"/>
      <c r="S22" s="64"/>
      <c r="T22" s="64"/>
      <c r="U22" s="64"/>
      <c r="V22" s="64"/>
      <c r="W22" s="64"/>
    </row>
    <row r="23" ht="20.25" customHeight="1" spans="1:23">
      <c r="A23" s="152" t="str">
        <f t="shared" si="0"/>
        <v>       中国共产党玉溪市委员会办公室</v>
      </c>
      <c r="B23" s="152" t="s">
        <v>151</v>
      </c>
      <c r="C23" s="152" t="s">
        <v>152</v>
      </c>
      <c r="D23" s="152" t="s">
        <v>85</v>
      </c>
      <c r="E23" s="152" t="s">
        <v>168</v>
      </c>
      <c r="F23" s="152" t="s">
        <v>171</v>
      </c>
      <c r="G23" s="152" t="s">
        <v>172</v>
      </c>
      <c r="H23" s="155">
        <v>10000</v>
      </c>
      <c r="I23" s="64">
        <v>10000</v>
      </c>
      <c r="J23" s="64"/>
      <c r="K23" s="152"/>
      <c r="L23" s="64">
        <v>10000</v>
      </c>
      <c r="M23" s="152"/>
      <c r="N23" s="64"/>
      <c r="O23" s="64"/>
      <c r="P23" s="152"/>
      <c r="Q23" s="64"/>
      <c r="R23" s="64"/>
      <c r="S23" s="64"/>
      <c r="T23" s="64"/>
      <c r="U23" s="64"/>
      <c r="V23" s="64"/>
      <c r="W23" s="64"/>
    </row>
    <row r="24" ht="20.25" customHeight="1" spans="1:23">
      <c r="A24" s="152" t="str">
        <f t="shared" si="0"/>
        <v>       中国共产党玉溪市委员会办公室</v>
      </c>
      <c r="B24" s="152" t="s">
        <v>151</v>
      </c>
      <c r="C24" s="152" t="s">
        <v>152</v>
      </c>
      <c r="D24" s="152" t="s">
        <v>85</v>
      </c>
      <c r="E24" s="152" t="s">
        <v>168</v>
      </c>
      <c r="F24" s="152" t="s">
        <v>164</v>
      </c>
      <c r="G24" s="152" t="s">
        <v>165</v>
      </c>
      <c r="H24" s="155">
        <v>13600</v>
      </c>
      <c r="I24" s="64">
        <v>13600</v>
      </c>
      <c r="J24" s="64"/>
      <c r="K24" s="152"/>
      <c r="L24" s="64">
        <v>13600</v>
      </c>
      <c r="M24" s="152"/>
      <c r="N24" s="64"/>
      <c r="O24" s="64"/>
      <c r="P24" s="152"/>
      <c r="Q24" s="64"/>
      <c r="R24" s="64"/>
      <c r="S24" s="64"/>
      <c r="T24" s="64"/>
      <c r="U24" s="64"/>
      <c r="V24" s="64"/>
      <c r="W24" s="64"/>
    </row>
    <row r="25" ht="20.25" customHeight="1" spans="1:23">
      <c r="A25" s="152" t="str">
        <f t="shared" si="0"/>
        <v>       中国共产党玉溪市委员会办公室</v>
      </c>
      <c r="B25" s="152" t="s">
        <v>151</v>
      </c>
      <c r="C25" s="152" t="s">
        <v>152</v>
      </c>
      <c r="D25" s="152" t="s">
        <v>85</v>
      </c>
      <c r="E25" s="152" t="s">
        <v>168</v>
      </c>
      <c r="F25" s="152" t="s">
        <v>173</v>
      </c>
      <c r="G25" s="152" t="s">
        <v>174</v>
      </c>
      <c r="H25" s="155">
        <v>2000</v>
      </c>
      <c r="I25" s="64">
        <v>2000</v>
      </c>
      <c r="J25" s="64"/>
      <c r="K25" s="152"/>
      <c r="L25" s="64">
        <v>2000</v>
      </c>
      <c r="M25" s="152"/>
      <c r="N25" s="64"/>
      <c r="O25" s="64"/>
      <c r="P25" s="152"/>
      <c r="Q25" s="64"/>
      <c r="R25" s="64"/>
      <c r="S25" s="64"/>
      <c r="T25" s="64"/>
      <c r="U25" s="64"/>
      <c r="V25" s="64"/>
      <c r="W25" s="64"/>
    </row>
    <row r="26" ht="20.25" customHeight="1" spans="1:23">
      <c r="A26" s="152" t="str">
        <f t="shared" si="0"/>
        <v>       中国共产党玉溪市委员会办公室</v>
      </c>
      <c r="B26" s="152" t="s">
        <v>151</v>
      </c>
      <c r="C26" s="152" t="s">
        <v>152</v>
      </c>
      <c r="D26" s="152" t="s">
        <v>85</v>
      </c>
      <c r="E26" s="152" t="s">
        <v>168</v>
      </c>
      <c r="F26" s="152" t="s">
        <v>166</v>
      </c>
      <c r="G26" s="152" t="s">
        <v>167</v>
      </c>
      <c r="H26" s="155">
        <v>84400</v>
      </c>
      <c r="I26" s="64">
        <v>84400</v>
      </c>
      <c r="J26" s="64"/>
      <c r="K26" s="152"/>
      <c r="L26" s="64">
        <v>84400</v>
      </c>
      <c r="M26" s="152"/>
      <c r="N26" s="64"/>
      <c r="O26" s="64"/>
      <c r="P26" s="152"/>
      <c r="Q26" s="64"/>
      <c r="R26" s="64"/>
      <c r="S26" s="64"/>
      <c r="T26" s="64"/>
      <c r="U26" s="64"/>
      <c r="V26" s="64"/>
      <c r="W26" s="64"/>
    </row>
    <row r="27" ht="20.25" customHeight="1" spans="1:23">
      <c r="A27" s="152" t="str">
        <f t="shared" si="0"/>
        <v>       中国共产党玉溪市委员会办公室</v>
      </c>
      <c r="B27" s="152" t="s">
        <v>151</v>
      </c>
      <c r="C27" s="152" t="s">
        <v>152</v>
      </c>
      <c r="D27" s="152" t="s">
        <v>88</v>
      </c>
      <c r="E27" s="152" t="s">
        <v>175</v>
      </c>
      <c r="F27" s="152" t="s">
        <v>166</v>
      </c>
      <c r="G27" s="152" t="s">
        <v>167</v>
      </c>
      <c r="H27" s="155">
        <v>37200</v>
      </c>
      <c r="I27" s="64">
        <v>37200</v>
      </c>
      <c r="J27" s="64"/>
      <c r="K27" s="152"/>
      <c r="L27" s="64">
        <v>37200</v>
      </c>
      <c r="M27" s="152"/>
      <c r="N27" s="64"/>
      <c r="O27" s="64"/>
      <c r="P27" s="152"/>
      <c r="Q27" s="64"/>
      <c r="R27" s="64"/>
      <c r="S27" s="64"/>
      <c r="T27" s="64"/>
      <c r="U27" s="64"/>
      <c r="V27" s="64"/>
      <c r="W27" s="64"/>
    </row>
    <row r="28" ht="20.25" customHeight="1" spans="1:23">
      <c r="A28" s="152" t="str">
        <f t="shared" si="0"/>
        <v>       中国共产党玉溪市委员会办公室</v>
      </c>
      <c r="B28" s="152" t="s">
        <v>176</v>
      </c>
      <c r="C28" s="152" t="s">
        <v>177</v>
      </c>
      <c r="D28" s="152" t="s">
        <v>83</v>
      </c>
      <c r="E28" s="152" t="s">
        <v>153</v>
      </c>
      <c r="F28" s="152" t="s">
        <v>178</v>
      </c>
      <c r="G28" s="152" t="s">
        <v>179</v>
      </c>
      <c r="H28" s="155">
        <v>3653697.6</v>
      </c>
      <c r="I28" s="64">
        <v>3653697.6</v>
      </c>
      <c r="J28" s="64">
        <v>913424.4</v>
      </c>
      <c r="K28" s="152"/>
      <c r="L28" s="64">
        <v>2740273.2</v>
      </c>
      <c r="M28" s="152"/>
      <c r="N28" s="64"/>
      <c r="O28" s="64"/>
      <c r="P28" s="152"/>
      <c r="Q28" s="64"/>
      <c r="R28" s="64"/>
      <c r="S28" s="64"/>
      <c r="T28" s="64"/>
      <c r="U28" s="64"/>
      <c r="V28" s="64"/>
      <c r="W28" s="64"/>
    </row>
    <row r="29" ht="20.25" customHeight="1" spans="1:23">
      <c r="A29" s="152" t="str">
        <f t="shared" si="0"/>
        <v>       中国共产党玉溪市委员会办公室</v>
      </c>
      <c r="B29" s="152" t="s">
        <v>176</v>
      </c>
      <c r="C29" s="152" t="s">
        <v>177</v>
      </c>
      <c r="D29" s="152" t="s">
        <v>83</v>
      </c>
      <c r="E29" s="152" t="s">
        <v>153</v>
      </c>
      <c r="F29" s="152" t="s">
        <v>180</v>
      </c>
      <c r="G29" s="152" t="s">
        <v>181</v>
      </c>
      <c r="H29" s="155">
        <v>4242972</v>
      </c>
      <c r="I29" s="64">
        <v>4242972</v>
      </c>
      <c r="J29" s="64">
        <v>1060743</v>
      </c>
      <c r="K29" s="152"/>
      <c r="L29" s="64">
        <v>3182229</v>
      </c>
      <c r="M29" s="152"/>
      <c r="N29" s="64"/>
      <c r="O29" s="64"/>
      <c r="P29" s="152"/>
      <c r="Q29" s="64"/>
      <c r="R29" s="64"/>
      <c r="S29" s="64"/>
      <c r="T29" s="64"/>
      <c r="U29" s="64"/>
      <c r="V29" s="64"/>
      <c r="W29" s="64"/>
    </row>
    <row r="30" ht="20.25" customHeight="1" spans="1:23">
      <c r="A30" s="152" t="str">
        <f t="shared" si="0"/>
        <v>       中国共产党玉溪市委员会办公室</v>
      </c>
      <c r="B30" s="152" t="s">
        <v>176</v>
      </c>
      <c r="C30" s="152" t="s">
        <v>177</v>
      </c>
      <c r="D30" s="152" t="s">
        <v>105</v>
      </c>
      <c r="E30" s="152" t="s">
        <v>182</v>
      </c>
      <c r="F30" s="152" t="s">
        <v>180</v>
      </c>
      <c r="G30" s="152" t="s">
        <v>181</v>
      </c>
      <c r="H30" s="155">
        <v>93744</v>
      </c>
      <c r="I30" s="64">
        <v>93744</v>
      </c>
      <c r="J30" s="64">
        <v>23436</v>
      </c>
      <c r="K30" s="152"/>
      <c r="L30" s="64">
        <v>70308</v>
      </c>
      <c r="M30" s="152"/>
      <c r="N30" s="64"/>
      <c r="O30" s="64"/>
      <c r="P30" s="152"/>
      <c r="Q30" s="64"/>
      <c r="R30" s="64"/>
      <c r="S30" s="64"/>
      <c r="T30" s="64"/>
      <c r="U30" s="64"/>
      <c r="V30" s="64"/>
      <c r="W30" s="64"/>
    </row>
    <row r="31" ht="20.25" customHeight="1" spans="1:23">
      <c r="A31" s="152" t="str">
        <f t="shared" si="0"/>
        <v>       中国共产党玉溪市委员会办公室</v>
      </c>
      <c r="B31" s="152" t="s">
        <v>183</v>
      </c>
      <c r="C31" s="152" t="s">
        <v>184</v>
      </c>
      <c r="D31" s="152" t="s">
        <v>85</v>
      </c>
      <c r="E31" s="152" t="s">
        <v>168</v>
      </c>
      <c r="F31" s="152" t="s">
        <v>178</v>
      </c>
      <c r="G31" s="152" t="s">
        <v>179</v>
      </c>
      <c r="H31" s="155">
        <v>1617180</v>
      </c>
      <c r="I31" s="64">
        <v>1617180</v>
      </c>
      <c r="J31" s="64">
        <v>404295</v>
      </c>
      <c r="K31" s="152"/>
      <c r="L31" s="64">
        <v>1212885</v>
      </c>
      <c r="M31" s="152"/>
      <c r="N31" s="64"/>
      <c r="O31" s="64"/>
      <c r="P31" s="152"/>
      <c r="Q31" s="64"/>
      <c r="R31" s="64"/>
      <c r="S31" s="64"/>
      <c r="T31" s="64"/>
      <c r="U31" s="64"/>
      <c r="V31" s="64"/>
      <c r="W31" s="64"/>
    </row>
    <row r="32" ht="20.25" customHeight="1" spans="1:23">
      <c r="A32" s="152" t="str">
        <f t="shared" si="0"/>
        <v>       中国共产党玉溪市委员会办公室</v>
      </c>
      <c r="B32" s="152" t="s">
        <v>183</v>
      </c>
      <c r="C32" s="152" t="s">
        <v>184</v>
      </c>
      <c r="D32" s="152" t="s">
        <v>85</v>
      </c>
      <c r="E32" s="152" t="s">
        <v>168</v>
      </c>
      <c r="F32" s="152" t="s">
        <v>180</v>
      </c>
      <c r="G32" s="152" t="s">
        <v>181</v>
      </c>
      <c r="H32" s="155">
        <v>49848</v>
      </c>
      <c r="I32" s="64">
        <v>49848</v>
      </c>
      <c r="J32" s="64">
        <v>12462</v>
      </c>
      <c r="K32" s="152"/>
      <c r="L32" s="64">
        <v>37386</v>
      </c>
      <c r="M32" s="152"/>
      <c r="N32" s="64"/>
      <c r="O32" s="64"/>
      <c r="P32" s="152"/>
      <c r="Q32" s="64"/>
      <c r="R32" s="64"/>
      <c r="S32" s="64"/>
      <c r="T32" s="64"/>
      <c r="U32" s="64"/>
      <c r="V32" s="64"/>
      <c r="W32" s="64"/>
    </row>
    <row r="33" ht="20.25" customHeight="1" spans="1:23">
      <c r="A33" s="152" t="str">
        <f t="shared" si="0"/>
        <v>       中国共产党玉溪市委员会办公室</v>
      </c>
      <c r="B33" s="152" t="s">
        <v>183</v>
      </c>
      <c r="C33" s="152" t="s">
        <v>184</v>
      </c>
      <c r="D33" s="152" t="s">
        <v>85</v>
      </c>
      <c r="E33" s="152" t="s">
        <v>168</v>
      </c>
      <c r="F33" s="152" t="s">
        <v>185</v>
      </c>
      <c r="G33" s="152" t="s">
        <v>186</v>
      </c>
      <c r="H33" s="155">
        <v>627840</v>
      </c>
      <c r="I33" s="64">
        <v>627840</v>
      </c>
      <c r="J33" s="64">
        <v>156960</v>
      </c>
      <c r="K33" s="152"/>
      <c r="L33" s="64">
        <v>470880</v>
      </c>
      <c r="M33" s="152"/>
      <c r="N33" s="64"/>
      <c r="O33" s="64"/>
      <c r="P33" s="152"/>
      <c r="Q33" s="64"/>
      <c r="R33" s="64"/>
      <c r="S33" s="64"/>
      <c r="T33" s="64"/>
      <c r="U33" s="64"/>
      <c r="V33" s="64"/>
      <c r="W33" s="64"/>
    </row>
    <row r="34" ht="20.25" customHeight="1" spans="1:23">
      <c r="A34" s="152" t="str">
        <f t="shared" si="0"/>
        <v>       中国共产党玉溪市委员会办公室</v>
      </c>
      <c r="B34" s="152" t="s">
        <v>183</v>
      </c>
      <c r="C34" s="152" t="s">
        <v>184</v>
      </c>
      <c r="D34" s="152" t="s">
        <v>105</v>
      </c>
      <c r="E34" s="152" t="s">
        <v>182</v>
      </c>
      <c r="F34" s="152" t="s">
        <v>180</v>
      </c>
      <c r="G34" s="152" t="s">
        <v>181</v>
      </c>
      <c r="H34" s="155">
        <v>69252</v>
      </c>
      <c r="I34" s="64">
        <v>69252</v>
      </c>
      <c r="J34" s="64">
        <v>17313</v>
      </c>
      <c r="K34" s="152"/>
      <c r="L34" s="64">
        <v>51939</v>
      </c>
      <c r="M34" s="152"/>
      <c r="N34" s="64"/>
      <c r="O34" s="64"/>
      <c r="P34" s="152"/>
      <c r="Q34" s="64"/>
      <c r="R34" s="64"/>
      <c r="S34" s="64"/>
      <c r="T34" s="64"/>
      <c r="U34" s="64"/>
      <c r="V34" s="64"/>
      <c r="W34" s="64"/>
    </row>
    <row r="35" ht="20.25" customHeight="1" spans="1:23">
      <c r="A35" s="152" t="str">
        <f t="shared" si="0"/>
        <v>       中国共产党玉溪市委员会办公室</v>
      </c>
      <c r="B35" s="152" t="s">
        <v>187</v>
      </c>
      <c r="C35" s="152" t="s">
        <v>188</v>
      </c>
      <c r="D35" s="152" t="s">
        <v>83</v>
      </c>
      <c r="E35" s="152" t="s">
        <v>153</v>
      </c>
      <c r="F35" s="152" t="s">
        <v>189</v>
      </c>
      <c r="G35" s="152" t="s">
        <v>190</v>
      </c>
      <c r="H35" s="155">
        <v>7178.34</v>
      </c>
      <c r="I35" s="64">
        <v>7178.34</v>
      </c>
      <c r="J35" s="64">
        <v>1794.59</v>
      </c>
      <c r="K35" s="152"/>
      <c r="L35" s="64">
        <v>5383.75</v>
      </c>
      <c r="M35" s="152"/>
      <c r="N35" s="64"/>
      <c r="O35" s="64"/>
      <c r="P35" s="152"/>
      <c r="Q35" s="64"/>
      <c r="R35" s="64"/>
      <c r="S35" s="64"/>
      <c r="T35" s="64"/>
      <c r="U35" s="64"/>
      <c r="V35" s="64"/>
      <c r="W35" s="64"/>
    </row>
    <row r="36" ht="20.25" customHeight="1" spans="1:23">
      <c r="A36" s="152" t="str">
        <f t="shared" si="0"/>
        <v>       中国共产党玉溪市委员会办公室</v>
      </c>
      <c r="B36" s="152" t="s">
        <v>187</v>
      </c>
      <c r="C36" s="152" t="s">
        <v>188</v>
      </c>
      <c r="D36" s="152" t="s">
        <v>85</v>
      </c>
      <c r="E36" s="152" t="s">
        <v>168</v>
      </c>
      <c r="F36" s="152" t="s">
        <v>189</v>
      </c>
      <c r="G36" s="152" t="s">
        <v>190</v>
      </c>
      <c r="H36" s="155">
        <v>32519.46</v>
      </c>
      <c r="I36" s="64">
        <v>32519.46</v>
      </c>
      <c r="J36" s="64">
        <v>8129.87</v>
      </c>
      <c r="K36" s="152"/>
      <c r="L36" s="64">
        <v>24389.59</v>
      </c>
      <c r="M36" s="152"/>
      <c r="N36" s="64"/>
      <c r="O36" s="64"/>
      <c r="P36" s="152"/>
      <c r="Q36" s="64"/>
      <c r="R36" s="64"/>
      <c r="S36" s="64"/>
      <c r="T36" s="64"/>
      <c r="U36" s="64"/>
      <c r="V36" s="64"/>
      <c r="W36" s="64"/>
    </row>
    <row r="37" ht="20.25" customHeight="1" spans="1:23">
      <c r="A37" s="152" t="str">
        <f t="shared" si="0"/>
        <v>       中国共产党玉溪市委员会办公室</v>
      </c>
      <c r="B37" s="152" t="s">
        <v>187</v>
      </c>
      <c r="C37" s="152" t="s">
        <v>188</v>
      </c>
      <c r="D37" s="152" t="s">
        <v>89</v>
      </c>
      <c r="E37" s="152" t="s">
        <v>191</v>
      </c>
      <c r="F37" s="152" t="s">
        <v>192</v>
      </c>
      <c r="G37" s="152" t="s">
        <v>193</v>
      </c>
      <c r="H37" s="155">
        <v>2284736.06</v>
      </c>
      <c r="I37" s="64">
        <v>2284736.06</v>
      </c>
      <c r="J37" s="64">
        <v>571184.02</v>
      </c>
      <c r="K37" s="152"/>
      <c r="L37" s="64">
        <v>1713552.04</v>
      </c>
      <c r="M37" s="152"/>
      <c r="N37" s="64"/>
      <c r="O37" s="64"/>
      <c r="P37" s="152"/>
      <c r="Q37" s="64"/>
      <c r="R37" s="64"/>
      <c r="S37" s="64"/>
      <c r="T37" s="64"/>
      <c r="U37" s="64"/>
      <c r="V37" s="64"/>
      <c r="W37" s="64"/>
    </row>
    <row r="38" ht="20.25" customHeight="1" spans="1:23">
      <c r="A38" s="152" t="str">
        <f t="shared" si="0"/>
        <v>       中国共产党玉溪市委员会办公室</v>
      </c>
      <c r="B38" s="152" t="s">
        <v>187</v>
      </c>
      <c r="C38" s="152" t="s">
        <v>188</v>
      </c>
      <c r="D38" s="152" t="s">
        <v>95</v>
      </c>
      <c r="E38" s="152" t="s">
        <v>194</v>
      </c>
      <c r="F38" s="152" t="s">
        <v>195</v>
      </c>
      <c r="G38" s="152" t="s">
        <v>196</v>
      </c>
      <c r="H38" s="155">
        <v>814928.89</v>
      </c>
      <c r="I38" s="64">
        <v>814928.89</v>
      </c>
      <c r="J38" s="64">
        <v>203732.22</v>
      </c>
      <c r="K38" s="152"/>
      <c r="L38" s="64">
        <v>611196.67</v>
      </c>
      <c r="M38" s="152"/>
      <c r="N38" s="64"/>
      <c r="O38" s="64"/>
      <c r="P38" s="152"/>
      <c r="Q38" s="64"/>
      <c r="R38" s="64"/>
      <c r="S38" s="64"/>
      <c r="T38" s="64"/>
      <c r="U38" s="64"/>
      <c r="V38" s="64"/>
      <c r="W38" s="64"/>
    </row>
    <row r="39" ht="20.25" customHeight="1" spans="1:23">
      <c r="A39" s="152" t="str">
        <f t="shared" si="0"/>
        <v>       中国共产党玉溪市委员会办公室</v>
      </c>
      <c r="B39" s="152" t="s">
        <v>187</v>
      </c>
      <c r="C39" s="152" t="s">
        <v>188</v>
      </c>
      <c r="D39" s="152" t="s">
        <v>96</v>
      </c>
      <c r="E39" s="152" t="s">
        <v>197</v>
      </c>
      <c r="F39" s="152" t="s">
        <v>195</v>
      </c>
      <c r="G39" s="152" t="s">
        <v>196</v>
      </c>
      <c r="H39" s="155">
        <v>370277.94</v>
      </c>
      <c r="I39" s="64">
        <v>370277.94</v>
      </c>
      <c r="J39" s="64">
        <v>92569.49</v>
      </c>
      <c r="K39" s="152"/>
      <c r="L39" s="64">
        <v>277708.45</v>
      </c>
      <c r="M39" s="152"/>
      <c r="N39" s="64"/>
      <c r="O39" s="64"/>
      <c r="P39" s="152"/>
      <c r="Q39" s="64"/>
      <c r="R39" s="64"/>
      <c r="S39" s="64"/>
      <c r="T39" s="64"/>
      <c r="U39" s="64"/>
      <c r="V39" s="64"/>
      <c r="W39" s="64"/>
    </row>
    <row r="40" ht="20.25" customHeight="1" spans="1:23">
      <c r="A40" s="152" t="str">
        <f t="shared" si="0"/>
        <v>       中国共产党玉溪市委员会办公室</v>
      </c>
      <c r="B40" s="152" t="s">
        <v>187</v>
      </c>
      <c r="C40" s="152" t="s">
        <v>188</v>
      </c>
      <c r="D40" s="152" t="s">
        <v>97</v>
      </c>
      <c r="E40" s="152" t="s">
        <v>198</v>
      </c>
      <c r="F40" s="152" t="s">
        <v>199</v>
      </c>
      <c r="G40" s="152" t="s">
        <v>200</v>
      </c>
      <c r="H40" s="155">
        <v>856298.22</v>
      </c>
      <c r="I40" s="64">
        <v>856298.22</v>
      </c>
      <c r="J40" s="64">
        <v>214074.56</v>
      </c>
      <c r="K40" s="152"/>
      <c r="L40" s="64">
        <v>642223.66</v>
      </c>
      <c r="M40" s="152"/>
      <c r="N40" s="64"/>
      <c r="O40" s="64"/>
      <c r="P40" s="152"/>
      <c r="Q40" s="64"/>
      <c r="R40" s="64"/>
      <c r="S40" s="64"/>
      <c r="T40" s="64"/>
      <c r="U40" s="64"/>
      <c r="V40" s="64"/>
      <c r="W40" s="64"/>
    </row>
    <row r="41" ht="20.25" customHeight="1" spans="1:23">
      <c r="A41" s="152" t="str">
        <f t="shared" si="0"/>
        <v>       中国共产党玉溪市委员会办公室</v>
      </c>
      <c r="B41" s="152" t="s">
        <v>187</v>
      </c>
      <c r="C41" s="152" t="s">
        <v>188</v>
      </c>
      <c r="D41" s="152" t="s">
        <v>98</v>
      </c>
      <c r="E41" s="152" t="s">
        <v>201</v>
      </c>
      <c r="F41" s="152" t="s">
        <v>189</v>
      </c>
      <c r="G41" s="152" t="s">
        <v>190</v>
      </c>
      <c r="H41" s="155">
        <v>124894.36</v>
      </c>
      <c r="I41" s="64">
        <v>124894.36</v>
      </c>
      <c r="J41" s="64">
        <v>80984.59</v>
      </c>
      <c r="K41" s="152"/>
      <c r="L41" s="64">
        <v>43909.77</v>
      </c>
      <c r="M41" s="152"/>
      <c r="N41" s="64"/>
      <c r="O41" s="64"/>
      <c r="P41" s="152"/>
      <c r="Q41" s="64"/>
      <c r="R41" s="64"/>
      <c r="S41" s="64"/>
      <c r="T41" s="64"/>
      <c r="U41" s="64"/>
      <c r="V41" s="64"/>
      <c r="W41" s="64"/>
    </row>
    <row r="42" ht="20.25" customHeight="1" spans="1:23">
      <c r="A42" s="152" t="str">
        <f t="shared" si="0"/>
        <v>       中国共产党玉溪市委员会办公室</v>
      </c>
      <c r="B42" s="152" t="s">
        <v>202</v>
      </c>
      <c r="C42" s="152" t="s">
        <v>203</v>
      </c>
      <c r="D42" s="152" t="s">
        <v>104</v>
      </c>
      <c r="E42" s="152" t="s">
        <v>203</v>
      </c>
      <c r="F42" s="152" t="s">
        <v>204</v>
      </c>
      <c r="G42" s="152" t="s">
        <v>203</v>
      </c>
      <c r="H42" s="155">
        <v>1903104</v>
      </c>
      <c r="I42" s="64">
        <v>1903104</v>
      </c>
      <c r="J42" s="64">
        <v>475776</v>
      </c>
      <c r="K42" s="152"/>
      <c r="L42" s="64">
        <v>1427328</v>
      </c>
      <c r="M42" s="152"/>
      <c r="N42" s="64"/>
      <c r="O42" s="64"/>
      <c r="P42" s="152"/>
      <c r="Q42" s="64"/>
      <c r="R42" s="64"/>
      <c r="S42" s="64"/>
      <c r="T42" s="64"/>
      <c r="U42" s="64"/>
      <c r="V42" s="64"/>
      <c r="W42" s="64"/>
    </row>
    <row r="43" ht="20.25" customHeight="1" spans="1:23">
      <c r="A43" s="152" t="str">
        <f t="shared" si="0"/>
        <v>       中国共产党玉溪市委员会办公室</v>
      </c>
      <c r="B43" s="152" t="s">
        <v>205</v>
      </c>
      <c r="C43" s="152" t="s">
        <v>206</v>
      </c>
      <c r="D43" s="152" t="s">
        <v>88</v>
      </c>
      <c r="E43" s="152" t="s">
        <v>175</v>
      </c>
      <c r="F43" s="152" t="s">
        <v>207</v>
      </c>
      <c r="G43" s="152" t="s">
        <v>208</v>
      </c>
      <c r="H43" s="155">
        <v>1934400</v>
      </c>
      <c r="I43" s="64">
        <v>1934400</v>
      </c>
      <c r="J43" s="64">
        <v>386880</v>
      </c>
      <c r="K43" s="152"/>
      <c r="L43" s="64">
        <v>1547520</v>
      </c>
      <c r="M43" s="152"/>
      <c r="N43" s="64"/>
      <c r="O43" s="64"/>
      <c r="P43" s="152"/>
      <c r="Q43" s="64"/>
      <c r="R43" s="64"/>
      <c r="S43" s="64"/>
      <c r="T43" s="64"/>
      <c r="U43" s="64"/>
      <c r="V43" s="64"/>
      <c r="W43" s="64"/>
    </row>
    <row r="44" ht="20.25" customHeight="1" spans="1:23">
      <c r="A44" s="152" t="str">
        <f t="shared" si="0"/>
        <v>       中国共产党玉溪市委员会办公室</v>
      </c>
      <c r="B44" s="152" t="s">
        <v>209</v>
      </c>
      <c r="C44" s="152" t="s">
        <v>210</v>
      </c>
      <c r="D44" s="152" t="s">
        <v>83</v>
      </c>
      <c r="E44" s="152" t="s">
        <v>153</v>
      </c>
      <c r="F44" s="152" t="s">
        <v>211</v>
      </c>
      <c r="G44" s="152" t="s">
        <v>212</v>
      </c>
      <c r="H44" s="155">
        <v>2430456</v>
      </c>
      <c r="I44" s="64">
        <v>2430456</v>
      </c>
      <c r="J44" s="64">
        <v>607614</v>
      </c>
      <c r="K44" s="152"/>
      <c r="L44" s="64">
        <v>1822842</v>
      </c>
      <c r="M44" s="152"/>
      <c r="N44" s="64"/>
      <c r="O44" s="64"/>
      <c r="P44" s="152"/>
      <c r="Q44" s="64"/>
      <c r="R44" s="64"/>
      <c r="S44" s="64"/>
      <c r="T44" s="64"/>
      <c r="U44" s="64"/>
      <c r="V44" s="64"/>
      <c r="W44" s="64"/>
    </row>
    <row r="45" ht="20.25" customHeight="1" spans="1:23">
      <c r="A45" s="152" t="str">
        <f t="shared" si="0"/>
        <v>       中国共产党玉溪市委员会办公室</v>
      </c>
      <c r="B45" s="152" t="s">
        <v>213</v>
      </c>
      <c r="C45" s="152" t="s">
        <v>214</v>
      </c>
      <c r="D45" s="152" t="s">
        <v>83</v>
      </c>
      <c r="E45" s="152" t="s">
        <v>153</v>
      </c>
      <c r="F45" s="152" t="s">
        <v>215</v>
      </c>
      <c r="G45" s="152" t="s">
        <v>216</v>
      </c>
      <c r="H45" s="155">
        <v>154000</v>
      </c>
      <c r="I45" s="64">
        <v>154000</v>
      </c>
      <c r="J45" s="64"/>
      <c r="K45" s="152"/>
      <c r="L45" s="64">
        <v>154000</v>
      </c>
      <c r="M45" s="152"/>
      <c r="N45" s="64"/>
      <c r="O45" s="64"/>
      <c r="P45" s="152"/>
      <c r="Q45" s="64"/>
      <c r="R45" s="64"/>
      <c r="S45" s="64"/>
      <c r="T45" s="64"/>
      <c r="U45" s="64"/>
      <c r="V45" s="64"/>
      <c r="W45" s="64"/>
    </row>
    <row r="46" ht="20.25" customHeight="1" spans="1:23">
      <c r="A46" s="152" t="str">
        <f t="shared" si="0"/>
        <v>       中国共产党玉溪市委员会办公室</v>
      </c>
      <c r="B46" s="152" t="s">
        <v>217</v>
      </c>
      <c r="C46" s="152" t="s">
        <v>218</v>
      </c>
      <c r="D46" s="152" t="s">
        <v>83</v>
      </c>
      <c r="E46" s="152" t="s">
        <v>153</v>
      </c>
      <c r="F46" s="152" t="s">
        <v>164</v>
      </c>
      <c r="G46" s="152" t="s">
        <v>165</v>
      </c>
      <c r="H46" s="155">
        <v>691200</v>
      </c>
      <c r="I46" s="64">
        <v>691200</v>
      </c>
      <c r="J46" s="64">
        <v>172800</v>
      </c>
      <c r="K46" s="152"/>
      <c r="L46" s="64">
        <v>518400</v>
      </c>
      <c r="M46" s="152"/>
      <c r="N46" s="64"/>
      <c r="O46" s="64"/>
      <c r="P46" s="152"/>
      <c r="Q46" s="64"/>
      <c r="R46" s="64"/>
      <c r="S46" s="64"/>
      <c r="T46" s="64"/>
      <c r="U46" s="64"/>
      <c r="V46" s="64"/>
      <c r="W46" s="64"/>
    </row>
    <row r="47" ht="20.25" customHeight="1" spans="1:23">
      <c r="A47" s="152" t="str">
        <f t="shared" si="0"/>
        <v>       中国共产党玉溪市委员会办公室</v>
      </c>
      <c r="B47" s="152" t="s">
        <v>219</v>
      </c>
      <c r="C47" s="152" t="s">
        <v>220</v>
      </c>
      <c r="D47" s="152" t="s">
        <v>83</v>
      </c>
      <c r="E47" s="152" t="s">
        <v>153</v>
      </c>
      <c r="F47" s="152" t="s">
        <v>221</v>
      </c>
      <c r="G47" s="152" t="s">
        <v>220</v>
      </c>
      <c r="H47" s="155">
        <v>159808.27</v>
      </c>
      <c r="I47" s="64">
        <v>159808.27</v>
      </c>
      <c r="J47" s="64"/>
      <c r="K47" s="152"/>
      <c r="L47" s="64">
        <v>159808.27</v>
      </c>
      <c r="M47" s="152"/>
      <c r="N47" s="64"/>
      <c r="O47" s="64"/>
      <c r="P47" s="152"/>
      <c r="Q47" s="64"/>
      <c r="R47" s="64"/>
      <c r="S47" s="64"/>
      <c r="T47" s="64"/>
      <c r="U47" s="64"/>
      <c r="V47" s="64"/>
      <c r="W47" s="64"/>
    </row>
    <row r="48" ht="20.25" customHeight="1" spans="1:23">
      <c r="A48" s="152" t="str">
        <f t="shared" si="0"/>
        <v>       中国共产党玉溪市委员会办公室</v>
      </c>
      <c r="B48" s="152" t="s">
        <v>219</v>
      </c>
      <c r="C48" s="152" t="s">
        <v>220</v>
      </c>
      <c r="D48" s="152" t="s">
        <v>85</v>
      </c>
      <c r="E48" s="152" t="s">
        <v>168</v>
      </c>
      <c r="F48" s="152" t="s">
        <v>221</v>
      </c>
      <c r="G48" s="152" t="s">
        <v>220</v>
      </c>
      <c r="H48" s="155">
        <v>100677.6</v>
      </c>
      <c r="I48" s="64">
        <v>100677.6</v>
      </c>
      <c r="J48" s="64"/>
      <c r="K48" s="152"/>
      <c r="L48" s="64">
        <v>100677.6</v>
      </c>
      <c r="M48" s="152"/>
      <c r="N48" s="64"/>
      <c r="O48" s="64"/>
      <c r="P48" s="152"/>
      <c r="Q48" s="64"/>
      <c r="R48" s="64"/>
      <c r="S48" s="64"/>
      <c r="T48" s="64"/>
      <c r="U48" s="64"/>
      <c r="V48" s="64"/>
      <c r="W48" s="64"/>
    </row>
    <row r="49" ht="20.25" customHeight="1" spans="1:23">
      <c r="A49" s="152" t="str">
        <f t="shared" si="0"/>
        <v>       中国共产党玉溪市委员会办公室</v>
      </c>
      <c r="B49" s="152" t="s">
        <v>222</v>
      </c>
      <c r="C49" s="152" t="s">
        <v>223</v>
      </c>
      <c r="D49" s="152" t="s">
        <v>83</v>
      </c>
      <c r="E49" s="152" t="s">
        <v>153</v>
      </c>
      <c r="F49" s="152" t="s">
        <v>224</v>
      </c>
      <c r="G49" s="152" t="s">
        <v>210</v>
      </c>
      <c r="H49" s="155">
        <v>1089600</v>
      </c>
      <c r="I49" s="64">
        <v>1089600</v>
      </c>
      <c r="J49" s="64"/>
      <c r="K49" s="152"/>
      <c r="L49" s="64">
        <v>1089600</v>
      </c>
      <c r="M49" s="152"/>
      <c r="N49" s="64"/>
      <c r="O49" s="64"/>
      <c r="P49" s="152"/>
      <c r="Q49" s="64"/>
      <c r="R49" s="64"/>
      <c r="S49" s="64"/>
      <c r="T49" s="64"/>
      <c r="U49" s="64"/>
      <c r="V49" s="64"/>
      <c r="W49" s="64"/>
    </row>
    <row r="50" ht="20.25" customHeight="1" spans="1:23">
      <c r="A50" s="152" t="str">
        <f t="shared" si="0"/>
        <v>       中国共产党玉溪市委员会办公室</v>
      </c>
      <c r="B50" s="152" t="s">
        <v>222</v>
      </c>
      <c r="C50" s="152" t="s">
        <v>223</v>
      </c>
      <c r="D50" s="152" t="s">
        <v>85</v>
      </c>
      <c r="E50" s="152" t="s">
        <v>168</v>
      </c>
      <c r="F50" s="152" t="s">
        <v>224</v>
      </c>
      <c r="G50" s="152" t="s">
        <v>210</v>
      </c>
      <c r="H50" s="155">
        <v>48000</v>
      </c>
      <c r="I50" s="64">
        <v>48000</v>
      </c>
      <c r="J50" s="64"/>
      <c r="K50" s="152"/>
      <c r="L50" s="64">
        <v>48000</v>
      </c>
      <c r="M50" s="152"/>
      <c r="N50" s="64"/>
      <c r="O50" s="64"/>
      <c r="P50" s="152"/>
      <c r="Q50" s="64"/>
      <c r="R50" s="64"/>
      <c r="S50" s="64"/>
      <c r="T50" s="64"/>
      <c r="U50" s="64"/>
      <c r="V50" s="64"/>
      <c r="W50" s="64"/>
    </row>
    <row r="51" ht="20.25" customHeight="1" spans="1:23">
      <c r="A51" s="152" t="str">
        <f t="shared" si="0"/>
        <v>       中国共产党玉溪市委员会办公室</v>
      </c>
      <c r="B51" s="152" t="s">
        <v>225</v>
      </c>
      <c r="C51" s="152" t="s">
        <v>226</v>
      </c>
      <c r="D51" s="152" t="s">
        <v>83</v>
      </c>
      <c r="E51" s="152" t="s">
        <v>153</v>
      </c>
      <c r="F51" s="152" t="s">
        <v>154</v>
      </c>
      <c r="G51" s="152" t="s">
        <v>155</v>
      </c>
      <c r="H51" s="155">
        <v>361600</v>
      </c>
      <c r="I51" s="64">
        <v>361600</v>
      </c>
      <c r="J51" s="64"/>
      <c r="K51" s="152"/>
      <c r="L51" s="64">
        <v>361600</v>
      </c>
      <c r="M51" s="152"/>
      <c r="N51" s="64"/>
      <c r="O51" s="64"/>
      <c r="P51" s="152"/>
      <c r="Q51" s="64"/>
      <c r="R51" s="64"/>
      <c r="S51" s="64"/>
      <c r="T51" s="64"/>
      <c r="U51" s="64"/>
      <c r="V51" s="64"/>
      <c r="W51" s="64"/>
    </row>
    <row r="52" ht="20.25" customHeight="1" spans="1:23">
      <c r="A52" s="152" t="str">
        <f t="shared" si="0"/>
        <v>       中国共产党玉溪市委员会办公室</v>
      </c>
      <c r="B52" s="152" t="s">
        <v>225</v>
      </c>
      <c r="C52" s="152" t="s">
        <v>226</v>
      </c>
      <c r="D52" s="152" t="s">
        <v>83</v>
      </c>
      <c r="E52" s="152" t="s">
        <v>153</v>
      </c>
      <c r="F52" s="152" t="s">
        <v>227</v>
      </c>
      <c r="G52" s="152" t="s">
        <v>228</v>
      </c>
      <c r="H52" s="155">
        <v>30000</v>
      </c>
      <c r="I52" s="64">
        <v>30000</v>
      </c>
      <c r="J52" s="64"/>
      <c r="K52" s="152"/>
      <c r="L52" s="64">
        <v>30000</v>
      </c>
      <c r="M52" s="152"/>
      <c r="N52" s="64"/>
      <c r="O52" s="64"/>
      <c r="P52" s="152"/>
      <c r="Q52" s="64"/>
      <c r="R52" s="64"/>
      <c r="S52" s="64"/>
      <c r="T52" s="64"/>
      <c r="U52" s="64"/>
      <c r="V52" s="64"/>
      <c r="W52" s="64"/>
    </row>
    <row r="53" ht="20.25" customHeight="1" spans="1:23">
      <c r="A53" s="152" t="str">
        <f t="shared" si="0"/>
        <v>       中国共产党玉溪市委员会办公室</v>
      </c>
      <c r="B53" s="152" t="s">
        <v>225</v>
      </c>
      <c r="C53" s="152" t="s">
        <v>226</v>
      </c>
      <c r="D53" s="152" t="s">
        <v>83</v>
      </c>
      <c r="E53" s="152" t="s">
        <v>153</v>
      </c>
      <c r="F53" s="152" t="s">
        <v>229</v>
      </c>
      <c r="G53" s="152" t="s">
        <v>230</v>
      </c>
      <c r="H53" s="155">
        <v>100000</v>
      </c>
      <c r="I53" s="64">
        <v>100000</v>
      </c>
      <c r="J53" s="64"/>
      <c r="K53" s="152"/>
      <c r="L53" s="64">
        <v>100000</v>
      </c>
      <c r="M53" s="152"/>
      <c r="N53" s="64"/>
      <c r="O53" s="64"/>
      <c r="P53" s="152"/>
      <c r="Q53" s="64"/>
      <c r="R53" s="64"/>
      <c r="S53" s="64"/>
      <c r="T53" s="64"/>
      <c r="U53" s="64"/>
      <c r="V53" s="64"/>
      <c r="W53" s="64"/>
    </row>
    <row r="54" ht="20.25" customHeight="1" spans="1:23">
      <c r="A54" s="152" t="str">
        <f t="shared" si="0"/>
        <v>       中国共产党玉溪市委员会办公室</v>
      </c>
      <c r="B54" s="152" t="s">
        <v>225</v>
      </c>
      <c r="C54" s="152" t="s">
        <v>226</v>
      </c>
      <c r="D54" s="152" t="s">
        <v>83</v>
      </c>
      <c r="E54" s="152" t="s">
        <v>153</v>
      </c>
      <c r="F54" s="152" t="s">
        <v>231</v>
      </c>
      <c r="G54" s="152" t="s">
        <v>232</v>
      </c>
      <c r="H54" s="155">
        <v>45000</v>
      </c>
      <c r="I54" s="64">
        <v>45000</v>
      </c>
      <c r="J54" s="64"/>
      <c r="K54" s="152"/>
      <c r="L54" s="64">
        <v>45000</v>
      </c>
      <c r="M54" s="152"/>
      <c r="N54" s="64"/>
      <c r="O54" s="64"/>
      <c r="P54" s="152"/>
      <c r="Q54" s="64"/>
      <c r="R54" s="64"/>
      <c r="S54" s="64"/>
      <c r="T54" s="64"/>
      <c r="U54" s="64"/>
      <c r="V54" s="64"/>
      <c r="W54" s="64"/>
    </row>
    <row r="55" ht="20.25" customHeight="1" spans="1:23">
      <c r="A55" s="152" t="str">
        <f t="shared" si="0"/>
        <v>       中国共产党玉溪市委员会办公室</v>
      </c>
      <c r="B55" s="152" t="s">
        <v>225</v>
      </c>
      <c r="C55" s="152" t="s">
        <v>226</v>
      </c>
      <c r="D55" s="152" t="s">
        <v>83</v>
      </c>
      <c r="E55" s="152" t="s">
        <v>153</v>
      </c>
      <c r="F55" s="152" t="s">
        <v>169</v>
      </c>
      <c r="G55" s="152" t="s">
        <v>170</v>
      </c>
      <c r="H55" s="155">
        <v>500000</v>
      </c>
      <c r="I55" s="64">
        <v>500000</v>
      </c>
      <c r="J55" s="64"/>
      <c r="K55" s="152"/>
      <c r="L55" s="64">
        <v>500000</v>
      </c>
      <c r="M55" s="152"/>
      <c r="N55" s="64"/>
      <c r="O55" s="64"/>
      <c r="P55" s="152"/>
      <c r="Q55" s="64"/>
      <c r="R55" s="64"/>
      <c r="S55" s="64"/>
      <c r="T55" s="64"/>
      <c r="U55" s="64"/>
      <c r="V55" s="64"/>
      <c r="W55" s="64"/>
    </row>
    <row r="56" ht="20.25" customHeight="1" spans="1:23">
      <c r="A56" s="152" t="str">
        <f t="shared" si="0"/>
        <v>       中国共产党玉溪市委员会办公室</v>
      </c>
      <c r="B56" s="152" t="s">
        <v>225</v>
      </c>
      <c r="C56" s="152" t="s">
        <v>226</v>
      </c>
      <c r="D56" s="152" t="s">
        <v>83</v>
      </c>
      <c r="E56" s="152" t="s">
        <v>153</v>
      </c>
      <c r="F56" s="152" t="s">
        <v>171</v>
      </c>
      <c r="G56" s="152" t="s">
        <v>172</v>
      </c>
      <c r="H56" s="155">
        <v>50000</v>
      </c>
      <c r="I56" s="64">
        <v>50000</v>
      </c>
      <c r="J56" s="64"/>
      <c r="K56" s="152"/>
      <c r="L56" s="64">
        <v>50000</v>
      </c>
      <c r="M56" s="152"/>
      <c r="N56" s="64"/>
      <c r="O56" s="64"/>
      <c r="P56" s="152"/>
      <c r="Q56" s="64"/>
      <c r="R56" s="64"/>
      <c r="S56" s="64"/>
      <c r="T56" s="64"/>
      <c r="U56" s="64"/>
      <c r="V56" s="64"/>
      <c r="W56" s="64"/>
    </row>
    <row r="57" ht="20.25" customHeight="1" spans="1:23">
      <c r="A57" s="152" t="str">
        <f t="shared" si="0"/>
        <v>       中国共产党玉溪市委员会办公室</v>
      </c>
      <c r="B57" s="152" t="s">
        <v>225</v>
      </c>
      <c r="C57" s="152" t="s">
        <v>226</v>
      </c>
      <c r="D57" s="152" t="s">
        <v>83</v>
      </c>
      <c r="E57" s="152" t="s">
        <v>153</v>
      </c>
      <c r="F57" s="152" t="s">
        <v>233</v>
      </c>
      <c r="G57" s="152" t="s">
        <v>234</v>
      </c>
      <c r="H57" s="155">
        <v>200000</v>
      </c>
      <c r="I57" s="64">
        <v>200000</v>
      </c>
      <c r="J57" s="64"/>
      <c r="K57" s="152"/>
      <c r="L57" s="64">
        <v>200000</v>
      </c>
      <c r="M57" s="152"/>
      <c r="N57" s="64"/>
      <c r="O57" s="64"/>
      <c r="P57" s="152"/>
      <c r="Q57" s="64"/>
      <c r="R57" s="64"/>
      <c r="S57" s="64"/>
      <c r="T57" s="64"/>
      <c r="U57" s="64"/>
      <c r="V57" s="64"/>
      <c r="W57" s="64"/>
    </row>
    <row r="58" ht="20.25" customHeight="1" spans="1:23">
      <c r="A58" s="152" t="str">
        <f t="shared" si="0"/>
        <v>       中国共产党玉溪市委员会办公室</v>
      </c>
      <c r="B58" s="152" t="s">
        <v>225</v>
      </c>
      <c r="C58" s="152" t="s">
        <v>226</v>
      </c>
      <c r="D58" s="152" t="s">
        <v>83</v>
      </c>
      <c r="E58" s="152" t="s">
        <v>153</v>
      </c>
      <c r="F58" s="152" t="s">
        <v>166</v>
      </c>
      <c r="G58" s="152" t="s">
        <v>167</v>
      </c>
      <c r="H58" s="155">
        <v>165000</v>
      </c>
      <c r="I58" s="64">
        <v>165000</v>
      </c>
      <c r="J58" s="64"/>
      <c r="K58" s="152"/>
      <c r="L58" s="64">
        <v>165000</v>
      </c>
      <c r="M58" s="152"/>
      <c r="N58" s="64"/>
      <c r="O58" s="64"/>
      <c r="P58" s="152"/>
      <c r="Q58" s="64"/>
      <c r="R58" s="64"/>
      <c r="S58" s="64"/>
      <c r="T58" s="64"/>
      <c r="U58" s="64"/>
      <c r="V58" s="64"/>
      <c r="W58" s="64"/>
    </row>
    <row r="59" ht="20.25" customHeight="1" spans="1:23">
      <c r="A59" s="152" t="str">
        <f t="shared" si="0"/>
        <v>       中国共产党玉溪市委员会办公室</v>
      </c>
      <c r="B59" s="152" t="s">
        <v>225</v>
      </c>
      <c r="C59" s="152" t="s">
        <v>226</v>
      </c>
      <c r="D59" s="152" t="s">
        <v>83</v>
      </c>
      <c r="E59" s="152" t="s">
        <v>153</v>
      </c>
      <c r="F59" s="152" t="s">
        <v>235</v>
      </c>
      <c r="G59" s="152" t="s">
        <v>236</v>
      </c>
      <c r="H59" s="155">
        <v>100000</v>
      </c>
      <c r="I59" s="64">
        <v>100000</v>
      </c>
      <c r="J59" s="64"/>
      <c r="K59" s="152"/>
      <c r="L59" s="64">
        <v>100000</v>
      </c>
      <c r="M59" s="152"/>
      <c r="N59" s="64"/>
      <c r="O59" s="64"/>
      <c r="P59" s="152"/>
      <c r="Q59" s="64"/>
      <c r="R59" s="64"/>
      <c r="S59" s="64"/>
      <c r="T59" s="64"/>
      <c r="U59" s="64"/>
      <c r="V59" s="64"/>
      <c r="W59" s="64"/>
    </row>
    <row r="60" ht="20.25" customHeight="1" spans="1:23">
      <c r="A60" s="152" t="str">
        <f t="shared" si="0"/>
        <v>       中国共产党玉溪市委员会办公室</v>
      </c>
      <c r="B60" s="152" t="s">
        <v>225</v>
      </c>
      <c r="C60" s="152" t="s">
        <v>226</v>
      </c>
      <c r="D60" s="152" t="s">
        <v>85</v>
      </c>
      <c r="E60" s="152" t="s">
        <v>168</v>
      </c>
      <c r="F60" s="152" t="s">
        <v>154</v>
      </c>
      <c r="G60" s="152" t="s">
        <v>155</v>
      </c>
      <c r="H60" s="155">
        <v>39300</v>
      </c>
      <c r="I60" s="64">
        <v>39300</v>
      </c>
      <c r="J60" s="64"/>
      <c r="K60" s="152"/>
      <c r="L60" s="64">
        <v>39300</v>
      </c>
      <c r="M60" s="152"/>
      <c r="N60" s="64"/>
      <c r="O60" s="64"/>
      <c r="P60" s="152"/>
      <c r="Q60" s="64"/>
      <c r="R60" s="64"/>
      <c r="S60" s="64"/>
      <c r="T60" s="64"/>
      <c r="U60" s="64"/>
      <c r="V60" s="64"/>
      <c r="W60" s="64"/>
    </row>
    <row r="61" ht="20.25" customHeight="1" spans="1:23">
      <c r="A61" s="152" t="str">
        <f t="shared" si="0"/>
        <v>       中国共产党玉溪市委员会办公室</v>
      </c>
      <c r="B61" s="152" t="s">
        <v>225</v>
      </c>
      <c r="C61" s="152" t="s">
        <v>226</v>
      </c>
      <c r="D61" s="152" t="s">
        <v>85</v>
      </c>
      <c r="E61" s="152" t="s">
        <v>168</v>
      </c>
      <c r="F61" s="152" t="s">
        <v>227</v>
      </c>
      <c r="G61" s="152" t="s">
        <v>228</v>
      </c>
      <c r="H61" s="155">
        <v>40000</v>
      </c>
      <c r="I61" s="64">
        <v>40000</v>
      </c>
      <c r="J61" s="64"/>
      <c r="K61" s="152"/>
      <c r="L61" s="64">
        <v>40000</v>
      </c>
      <c r="M61" s="152"/>
      <c r="N61" s="64"/>
      <c r="O61" s="64"/>
      <c r="P61" s="152"/>
      <c r="Q61" s="64"/>
      <c r="R61" s="64"/>
      <c r="S61" s="64"/>
      <c r="T61" s="64"/>
      <c r="U61" s="64"/>
      <c r="V61" s="64"/>
      <c r="W61" s="64"/>
    </row>
    <row r="62" ht="20.25" customHeight="1" spans="1:23">
      <c r="A62" s="152" t="str">
        <f t="shared" si="0"/>
        <v>       中国共产党玉溪市委员会办公室</v>
      </c>
      <c r="B62" s="152" t="s">
        <v>225</v>
      </c>
      <c r="C62" s="152" t="s">
        <v>226</v>
      </c>
      <c r="D62" s="152" t="s">
        <v>85</v>
      </c>
      <c r="E62" s="152" t="s">
        <v>168</v>
      </c>
      <c r="F62" s="152" t="s">
        <v>160</v>
      </c>
      <c r="G62" s="152" t="s">
        <v>161</v>
      </c>
      <c r="H62" s="155">
        <v>8000</v>
      </c>
      <c r="I62" s="64">
        <v>8000</v>
      </c>
      <c r="J62" s="64"/>
      <c r="K62" s="152"/>
      <c r="L62" s="64">
        <v>8000</v>
      </c>
      <c r="M62" s="152"/>
      <c r="N62" s="64"/>
      <c r="O62" s="64"/>
      <c r="P62" s="152"/>
      <c r="Q62" s="64"/>
      <c r="R62" s="64"/>
      <c r="S62" s="64"/>
      <c r="T62" s="64"/>
      <c r="U62" s="64"/>
      <c r="V62" s="64"/>
      <c r="W62" s="64"/>
    </row>
    <row r="63" ht="20.25" customHeight="1" spans="1:23">
      <c r="A63" s="152" t="str">
        <f t="shared" si="0"/>
        <v>       中国共产党玉溪市委员会办公室</v>
      </c>
      <c r="B63" s="152" t="s">
        <v>225</v>
      </c>
      <c r="C63" s="152" t="s">
        <v>226</v>
      </c>
      <c r="D63" s="152" t="s">
        <v>85</v>
      </c>
      <c r="E63" s="152" t="s">
        <v>168</v>
      </c>
      <c r="F63" s="152" t="s">
        <v>162</v>
      </c>
      <c r="G63" s="152" t="s">
        <v>163</v>
      </c>
      <c r="H63" s="155">
        <v>33696</v>
      </c>
      <c r="I63" s="64">
        <v>33696</v>
      </c>
      <c r="J63" s="64"/>
      <c r="K63" s="152"/>
      <c r="L63" s="64">
        <v>33696</v>
      </c>
      <c r="M63" s="152"/>
      <c r="N63" s="64"/>
      <c r="O63" s="64"/>
      <c r="P63" s="152"/>
      <c r="Q63" s="64"/>
      <c r="R63" s="64"/>
      <c r="S63" s="64"/>
      <c r="T63" s="64"/>
      <c r="U63" s="64"/>
      <c r="V63" s="64"/>
      <c r="W63" s="64"/>
    </row>
    <row r="64" ht="20.25" customHeight="1" spans="1:23">
      <c r="A64" s="152" t="str">
        <f t="shared" si="0"/>
        <v>       中国共产党玉溪市委员会办公室</v>
      </c>
      <c r="B64" s="152" t="s">
        <v>225</v>
      </c>
      <c r="C64" s="152" t="s">
        <v>226</v>
      </c>
      <c r="D64" s="152" t="s">
        <v>85</v>
      </c>
      <c r="E64" s="152" t="s">
        <v>168</v>
      </c>
      <c r="F64" s="152" t="s">
        <v>237</v>
      </c>
      <c r="G64" s="152" t="s">
        <v>238</v>
      </c>
      <c r="H64" s="155">
        <v>139400</v>
      </c>
      <c r="I64" s="64">
        <v>139400</v>
      </c>
      <c r="J64" s="64"/>
      <c r="K64" s="152"/>
      <c r="L64" s="64">
        <v>139400</v>
      </c>
      <c r="M64" s="152"/>
      <c r="N64" s="64"/>
      <c r="O64" s="64"/>
      <c r="P64" s="152"/>
      <c r="Q64" s="64"/>
      <c r="R64" s="64"/>
      <c r="S64" s="64"/>
      <c r="T64" s="64"/>
      <c r="U64" s="64"/>
      <c r="V64" s="64"/>
      <c r="W64" s="64"/>
    </row>
    <row r="65" ht="20.25" customHeight="1" spans="1:23">
      <c r="A65" s="152" t="str">
        <f t="shared" si="0"/>
        <v>       中国共产党玉溪市委员会办公室</v>
      </c>
      <c r="B65" s="152" t="s">
        <v>225</v>
      </c>
      <c r="C65" s="152" t="s">
        <v>226</v>
      </c>
      <c r="D65" s="152" t="s">
        <v>85</v>
      </c>
      <c r="E65" s="152" t="s">
        <v>168</v>
      </c>
      <c r="F65" s="152" t="s">
        <v>233</v>
      </c>
      <c r="G65" s="152" t="s">
        <v>234</v>
      </c>
      <c r="H65" s="155">
        <v>100000</v>
      </c>
      <c r="I65" s="64">
        <v>100000</v>
      </c>
      <c r="J65" s="64"/>
      <c r="K65" s="152"/>
      <c r="L65" s="64">
        <v>100000</v>
      </c>
      <c r="M65" s="152"/>
      <c r="N65" s="64"/>
      <c r="O65" s="64"/>
      <c r="P65" s="152"/>
      <c r="Q65" s="64"/>
      <c r="R65" s="64"/>
      <c r="S65" s="64"/>
      <c r="T65" s="64"/>
      <c r="U65" s="64"/>
      <c r="V65" s="64"/>
      <c r="W65" s="64"/>
    </row>
    <row r="66" ht="20.25" customHeight="1" spans="1:23">
      <c r="A66" s="152" t="str">
        <f t="shared" si="0"/>
        <v>       中国共产党玉溪市委员会办公室</v>
      </c>
      <c r="B66" s="152" t="s">
        <v>225</v>
      </c>
      <c r="C66" s="152" t="s">
        <v>226</v>
      </c>
      <c r="D66" s="152" t="s">
        <v>85</v>
      </c>
      <c r="E66" s="152" t="s">
        <v>168</v>
      </c>
      <c r="F66" s="152" t="s">
        <v>166</v>
      </c>
      <c r="G66" s="152" t="s">
        <v>167</v>
      </c>
      <c r="H66" s="155">
        <v>20000</v>
      </c>
      <c r="I66" s="64">
        <v>20000</v>
      </c>
      <c r="J66" s="64"/>
      <c r="K66" s="152"/>
      <c r="L66" s="64">
        <v>20000</v>
      </c>
      <c r="M66" s="152"/>
      <c r="N66" s="64"/>
      <c r="O66" s="64"/>
      <c r="P66" s="152"/>
      <c r="Q66" s="64"/>
      <c r="R66" s="64"/>
      <c r="S66" s="64"/>
      <c r="T66" s="64"/>
      <c r="U66" s="64"/>
      <c r="V66" s="64"/>
      <c r="W66" s="64"/>
    </row>
    <row r="67" ht="20.25" customHeight="1" spans="1:23">
      <c r="A67" s="152" t="str">
        <f t="shared" si="0"/>
        <v>       中国共产党玉溪市委员会办公室</v>
      </c>
      <c r="B67" s="152" t="s">
        <v>225</v>
      </c>
      <c r="C67" s="152" t="s">
        <v>226</v>
      </c>
      <c r="D67" s="152" t="s">
        <v>85</v>
      </c>
      <c r="E67" s="152" t="s">
        <v>168</v>
      </c>
      <c r="F67" s="152" t="s">
        <v>235</v>
      </c>
      <c r="G67" s="152" t="s">
        <v>236</v>
      </c>
      <c r="H67" s="155">
        <v>52000</v>
      </c>
      <c r="I67" s="64">
        <v>52000</v>
      </c>
      <c r="J67" s="64"/>
      <c r="K67" s="152"/>
      <c r="L67" s="64">
        <v>52000</v>
      </c>
      <c r="M67" s="152"/>
      <c r="N67" s="64"/>
      <c r="O67" s="64"/>
      <c r="P67" s="152"/>
      <c r="Q67" s="64"/>
      <c r="R67" s="64"/>
      <c r="S67" s="64"/>
      <c r="T67" s="64"/>
      <c r="U67" s="64"/>
      <c r="V67" s="64"/>
      <c r="W67" s="64"/>
    </row>
    <row r="68" ht="20.25" customHeight="1" spans="1:23">
      <c r="A68" s="152" t="str">
        <f t="shared" si="0"/>
        <v>       中国共产党玉溪市委员会办公室</v>
      </c>
      <c r="B68" s="152" t="s">
        <v>239</v>
      </c>
      <c r="C68" s="152" t="s">
        <v>240</v>
      </c>
      <c r="D68" s="152" t="s">
        <v>83</v>
      </c>
      <c r="E68" s="152" t="s">
        <v>153</v>
      </c>
      <c r="F68" s="152" t="s">
        <v>215</v>
      </c>
      <c r="G68" s="152" t="s">
        <v>216</v>
      </c>
      <c r="H68" s="155">
        <v>310000</v>
      </c>
      <c r="I68" s="64">
        <v>310000</v>
      </c>
      <c r="J68" s="64"/>
      <c r="K68" s="152"/>
      <c r="L68" s="64">
        <v>310000</v>
      </c>
      <c r="M68" s="152"/>
      <c r="N68" s="64"/>
      <c r="O68" s="64"/>
      <c r="P68" s="152"/>
      <c r="Q68" s="64"/>
      <c r="R68" s="64"/>
      <c r="S68" s="64"/>
      <c r="T68" s="64"/>
      <c r="U68" s="64"/>
      <c r="V68" s="64"/>
      <c r="W68" s="64"/>
    </row>
    <row r="69" ht="20.25" customHeight="1" spans="1:23">
      <c r="A69" s="152" t="str">
        <f t="shared" si="0"/>
        <v>       中国共产党玉溪市委员会办公室</v>
      </c>
      <c r="B69" s="152" t="s">
        <v>241</v>
      </c>
      <c r="C69" s="152" t="s">
        <v>242</v>
      </c>
      <c r="D69" s="152" t="s">
        <v>85</v>
      </c>
      <c r="E69" s="152" t="s">
        <v>168</v>
      </c>
      <c r="F69" s="152" t="s">
        <v>185</v>
      </c>
      <c r="G69" s="152" t="s">
        <v>186</v>
      </c>
      <c r="H69" s="155">
        <v>1976000</v>
      </c>
      <c r="I69" s="64">
        <v>1976000</v>
      </c>
      <c r="J69" s="64">
        <v>494000</v>
      </c>
      <c r="K69" s="152"/>
      <c r="L69" s="64">
        <v>1482000</v>
      </c>
      <c r="M69" s="152"/>
      <c r="N69" s="64"/>
      <c r="O69" s="64"/>
      <c r="P69" s="152"/>
      <c r="Q69" s="64"/>
      <c r="R69" s="64"/>
      <c r="S69" s="64"/>
      <c r="T69" s="64"/>
      <c r="U69" s="64"/>
      <c r="V69" s="64"/>
      <c r="W69" s="64"/>
    </row>
    <row r="70" ht="20.25" customHeight="1" spans="1:23">
      <c r="A70" s="152" t="str">
        <f t="shared" si="0"/>
        <v>       中国共产党玉溪市委员会办公室</v>
      </c>
      <c r="B70" s="152" t="s">
        <v>243</v>
      </c>
      <c r="C70" s="152" t="s">
        <v>244</v>
      </c>
      <c r="D70" s="152" t="s">
        <v>85</v>
      </c>
      <c r="E70" s="152" t="s">
        <v>168</v>
      </c>
      <c r="F70" s="152" t="s">
        <v>185</v>
      </c>
      <c r="G70" s="152" t="s">
        <v>186</v>
      </c>
      <c r="H70" s="155">
        <v>1000000</v>
      </c>
      <c r="I70" s="64">
        <v>1000000</v>
      </c>
      <c r="J70" s="64"/>
      <c r="K70" s="152"/>
      <c r="L70" s="64">
        <v>1000000</v>
      </c>
      <c r="M70" s="152"/>
      <c r="N70" s="64"/>
      <c r="O70" s="64"/>
      <c r="P70" s="152"/>
      <c r="Q70" s="64"/>
      <c r="R70" s="64"/>
      <c r="S70" s="64"/>
      <c r="T70" s="64"/>
      <c r="U70" s="64"/>
      <c r="V70" s="64"/>
      <c r="W70" s="64"/>
    </row>
    <row r="71" ht="20.25" customHeight="1" spans="1:23">
      <c r="A71" s="152" t="str">
        <f t="shared" si="0"/>
        <v>       中国共产党玉溪市委员会办公室</v>
      </c>
      <c r="B71" s="152" t="s">
        <v>245</v>
      </c>
      <c r="C71" s="152" t="s">
        <v>246</v>
      </c>
      <c r="D71" s="152" t="s">
        <v>90</v>
      </c>
      <c r="E71" s="152" t="s">
        <v>247</v>
      </c>
      <c r="F71" s="152" t="s">
        <v>248</v>
      </c>
      <c r="G71" s="152" t="s">
        <v>249</v>
      </c>
      <c r="H71" s="155">
        <v>300000</v>
      </c>
      <c r="I71" s="64">
        <v>300000</v>
      </c>
      <c r="J71" s="64"/>
      <c r="K71" s="152"/>
      <c r="L71" s="64">
        <v>300000</v>
      </c>
      <c r="M71" s="152"/>
      <c r="N71" s="64"/>
      <c r="O71" s="64"/>
      <c r="P71" s="152"/>
      <c r="Q71" s="64"/>
      <c r="R71" s="64"/>
      <c r="S71" s="64"/>
      <c r="T71" s="64"/>
      <c r="U71" s="64"/>
      <c r="V71" s="64"/>
      <c r="W71" s="64"/>
    </row>
    <row r="72" ht="20.25" customHeight="1" spans="1:23">
      <c r="A72" s="152" t="str">
        <f t="shared" si="0"/>
        <v>       中国共产党玉溪市委员会办公室</v>
      </c>
      <c r="B72" s="152" t="s">
        <v>250</v>
      </c>
      <c r="C72" s="152" t="s">
        <v>251</v>
      </c>
      <c r="D72" s="152" t="s">
        <v>83</v>
      </c>
      <c r="E72" s="152" t="s">
        <v>153</v>
      </c>
      <c r="F72" s="152" t="s">
        <v>233</v>
      </c>
      <c r="G72" s="152" t="s">
        <v>234</v>
      </c>
      <c r="H72" s="155">
        <v>2198000</v>
      </c>
      <c r="I72" s="64">
        <v>2198000</v>
      </c>
      <c r="J72" s="64"/>
      <c r="K72" s="152"/>
      <c r="L72" s="64">
        <v>2198000</v>
      </c>
      <c r="M72" s="152"/>
      <c r="N72" s="64"/>
      <c r="O72" s="64"/>
      <c r="P72" s="152"/>
      <c r="Q72" s="64"/>
      <c r="R72" s="64"/>
      <c r="S72" s="64"/>
      <c r="T72" s="64"/>
      <c r="U72" s="64"/>
      <c r="V72" s="64"/>
      <c r="W72" s="64"/>
    </row>
    <row r="73" ht="20.25" customHeight="1" spans="1:23">
      <c r="A73" s="152" t="str">
        <f t="shared" si="0"/>
        <v>       中国共产党玉溪市委员会办公室</v>
      </c>
      <c r="B73" s="152" t="s">
        <v>252</v>
      </c>
      <c r="C73" s="152" t="s">
        <v>253</v>
      </c>
      <c r="D73" s="152" t="s">
        <v>83</v>
      </c>
      <c r="E73" s="152" t="s">
        <v>153</v>
      </c>
      <c r="F73" s="152" t="s">
        <v>254</v>
      </c>
      <c r="G73" s="152" t="s">
        <v>128</v>
      </c>
      <c r="H73" s="155">
        <v>50000</v>
      </c>
      <c r="I73" s="64">
        <v>50000</v>
      </c>
      <c r="J73" s="64"/>
      <c r="K73" s="152"/>
      <c r="L73" s="64">
        <v>50000</v>
      </c>
      <c r="M73" s="152"/>
      <c r="N73" s="64"/>
      <c r="O73" s="64"/>
      <c r="P73" s="152"/>
      <c r="Q73" s="64"/>
      <c r="R73" s="64"/>
      <c r="S73" s="64"/>
      <c r="T73" s="64"/>
      <c r="U73" s="64"/>
      <c r="V73" s="64"/>
      <c r="W73" s="64"/>
    </row>
    <row r="74" ht="20.25" customHeight="1" spans="1:23">
      <c r="A74" s="152" t="str">
        <f t="shared" ref="A74:A80" si="1">"       "&amp;"中国共产党玉溪市委员会办公室"</f>
        <v>       中国共产党玉溪市委员会办公室</v>
      </c>
      <c r="B74" s="152" t="s">
        <v>255</v>
      </c>
      <c r="C74" s="152" t="s">
        <v>256</v>
      </c>
      <c r="D74" s="152" t="s">
        <v>83</v>
      </c>
      <c r="E74" s="152" t="s">
        <v>153</v>
      </c>
      <c r="F74" s="152" t="s">
        <v>211</v>
      </c>
      <c r="G74" s="152" t="s">
        <v>212</v>
      </c>
      <c r="H74" s="155">
        <v>304474.8</v>
      </c>
      <c r="I74" s="64">
        <v>304474.8</v>
      </c>
      <c r="J74" s="64"/>
      <c r="K74" s="152"/>
      <c r="L74" s="64">
        <v>304474.8</v>
      </c>
      <c r="M74" s="152"/>
      <c r="N74" s="64"/>
      <c r="O74" s="64"/>
      <c r="P74" s="152"/>
      <c r="Q74" s="64"/>
      <c r="R74" s="64"/>
      <c r="S74" s="64"/>
      <c r="T74" s="64"/>
      <c r="U74" s="64"/>
      <c r="V74" s="64"/>
      <c r="W74" s="64"/>
    </row>
    <row r="75" ht="20.25" customHeight="1" spans="1:23">
      <c r="A75" s="152" t="str">
        <f t="shared" si="1"/>
        <v>       中国共产党玉溪市委员会办公室</v>
      </c>
      <c r="B75" s="152" t="s">
        <v>257</v>
      </c>
      <c r="C75" s="152" t="s">
        <v>258</v>
      </c>
      <c r="D75" s="152" t="s">
        <v>95</v>
      </c>
      <c r="E75" s="152" t="s">
        <v>194</v>
      </c>
      <c r="F75" s="152" t="s">
        <v>259</v>
      </c>
      <c r="G75" s="152" t="s">
        <v>260</v>
      </c>
      <c r="H75" s="155">
        <v>18000</v>
      </c>
      <c r="I75" s="64">
        <v>18000</v>
      </c>
      <c r="J75" s="64"/>
      <c r="K75" s="152"/>
      <c r="L75" s="64">
        <v>18000</v>
      </c>
      <c r="M75" s="152"/>
      <c r="N75" s="64"/>
      <c r="O75" s="64"/>
      <c r="P75" s="152"/>
      <c r="Q75" s="64"/>
      <c r="R75" s="64"/>
      <c r="S75" s="64"/>
      <c r="T75" s="64"/>
      <c r="U75" s="64"/>
      <c r="V75" s="64"/>
      <c r="W75" s="64"/>
    </row>
    <row r="76" ht="20.25" customHeight="1" spans="1:23">
      <c r="A76" s="152" t="str">
        <f t="shared" si="1"/>
        <v>       中国共产党玉溪市委员会办公室</v>
      </c>
      <c r="B76" s="152" t="s">
        <v>261</v>
      </c>
      <c r="C76" s="152" t="s">
        <v>232</v>
      </c>
      <c r="D76" s="152" t="s">
        <v>85</v>
      </c>
      <c r="E76" s="152" t="s">
        <v>168</v>
      </c>
      <c r="F76" s="152" t="s">
        <v>231</v>
      </c>
      <c r="G76" s="152" t="s">
        <v>232</v>
      </c>
      <c r="H76" s="155">
        <v>1599597.51</v>
      </c>
      <c r="I76" s="64">
        <v>1599597.51</v>
      </c>
      <c r="J76" s="64"/>
      <c r="K76" s="152"/>
      <c r="L76" s="64">
        <v>1599597.51</v>
      </c>
      <c r="M76" s="152"/>
      <c r="N76" s="64"/>
      <c r="O76" s="64"/>
      <c r="P76" s="152"/>
      <c r="Q76" s="64"/>
      <c r="R76" s="64"/>
      <c r="S76" s="64"/>
      <c r="T76" s="64"/>
      <c r="U76" s="64"/>
      <c r="V76" s="64"/>
      <c r="W76" s="64"/>
    </row>
    <row r="77" ht="20.25" customHeight="1" spans="1:23">
      <c r="A77" s="152" t="str">
        <f t="shared" si="1"/>
        <v>       中国共产党玉溪市委员会办公室</v>
      </c>
      <c r="B77" s="152" t="s">
        <v>262</v>
      </c>
      <c r="C77" s="152" t="s">
        <v>263</v>
      </c>
      <c r="D77" s="152" t="s">
        <v>83</v>
      </c>
      <c r="E77" s="152" t="s">
        <v>153</v>
      </c>
      <c r="F77" s="152" t="s">
        <v>264</v>
      </c>
      <c r="G77" s="152" t="s">
        <v>263</v>
      </c>
      <c r="H77" s="155">
        <v>1844000</v>
      </c>
      <c r="I77" s="64">
        <v>1844000</v>
      </c>
      <c r="J77" s="64"/>
      <c r="K77" s="152"/>
      <c r="L77" s="64">
        <v>1844000</v>
      </c>
      <c r="M77" s="152"/>
      <c r="N77" s="64"/>
      <c r="O77" s="64"/>
      <c r="P77" s="152"/>
      <c r="Q77" s="64"/>
      <c r="R77" s="64"/>
      <c r="S77" s="64"/>
      <c r="T77" s="64"/>
      <c r="U77" s="64"/>
      <c r="V77" s="64"/>
      <c r="W77" s="64"/>
    </row>
    <row r="78" ht="20.25" customHeight="1" spans="1:23">
      <c r="A78" s="152" t="str">
        <f t="shared" si="1"/>
        <v>       中国共产党玉溪市委员会办公室</v>
      </c>
      <c r="B78" s="152" t="s">
        <v>262</v>
      </c>
      <c r="C78" s="152" t="s">
        <v>263</v>
      </c>
      <c r="D78" s="152" t="s">
        <v>85</v>
      </c>
      <c r="E78" s="152" t="s">
        <v>168</v>
      </c>
      <c r="F78" s="152" t="s">
        <v>264</v>
      </c>
      <c r="G78" s="152" t="s">
        <v>263</v>
      </c>
      <c r="H78" s="155">
        <v>79197.76</v>
      </c>
      <c r="I78" s="64">
        <v>79197.76</v>
      </c>
      <c r="J78" s="64"/>
      <c r="K78" s="152"/>
      <c r="L78" s="64">
        <v>79197.76</v>
      </c>
      <c r="M78" s="152"/>
      <c r="N78" s="64"/>
      <c r="O78" s="64"/>
      <c r="P78" s="152"/>
      <c r="Q78" s="64"/>
      <c r="R78" s="64"/>
      <c r="S78" s="64"/>
      <c r="T78" s="64"/>
      <c r="U78" s="64"/>
      <c r="V78" s="64"/>
      <c r="W78" s="64"/>
    </row>
    <row r="79" ht="20.25" customHeight="1" spans="1:23">
      <c r="A79" s="152" t="str">
        <f t="shared" si="1"/>
        <v>       中国共产党玉溪市委员会办公室</v>
      </c>
      <c r="B79" s="152" t="s">
        <v>265</v>
      </c>
      <c r="C79" s="152" t="s">
        <v>266</v>
      </c>
      <c r="D79" s="152" t="s">
        <v>92</v>
      </c>
      <c r="E79" s="152" t="s">
        <v>267</v>
      </c>
      <c r="F79" s="152" t="s">
        <v>207</v>
      </c>
      <c r="G79" s="152" t="s">
        <v>208</v>
      </c>
      <c r="H79" s="155">
        <v>30206</v>
      </c>
      <c r="I79" s="64">
        <v>30206</v>
      </c>
      <c r="J79" s="64"/>
      <c r="K79" s="152"/>
      <c r="L79" s="64">
        <v>30206</v>
      </c>
      <c r="M79" s="152"/>
      <c r="N79" s="64"/>
      <c r="O79" s="64"/>
      <c r="P79" s="152"/>
      <c r="Q79" s="64"/>
      <c r="R79" s="64"/>
      <c r="S79" s="64"/>
      <c r="T79" s="64"/>
      <c r="U79" s="64"/>
      <c r="V79" s="64"/>
      <c r="W79" s="64"/>
    </row>
    <row r="80" ht="20.25" customHeight="1" spans="1:23">
      <c r="A80" s="152" t="str">
        <f t="shared" si="1"/>
        <v>       中国共产党玉溪市委员会办公室</v>
      </c>
      <c r="B80" s="152" t="s">
        <v>268</v>
      </c>
      <c r="C80" s="152" t="s">
        <v>128</v>
      </c>
      <c r="D80" s="152" t="s">
        <v>85</v>
      </c>
      <c r="E80" s="152" t="s">
        <v>168</v>
      </c>
      <c r="F80" s="152" t="s">
        <v>254</v>
      </c>
      <c r="G80" s="152" t="s">
        <v>128</v>
      </c>
      <c r="H80" s="155">
        <v>8600</v>
      </c>
      <c r="I80" s="64">
        <v>8600</v>
      </c>
      <c r="J80" s="64"/>
      <c r="K80" s="152"/>
      <c r="L80" s="64">
        <v>8600</v>
      </c>
      <c r="M80" s="152"/>
      <c r="N80" s="64"/>
      <c r="O80" s="64"/>
      <c r="P80" s="152"/>
      <c r="Q80" s="64"/>
      <c r="R80" s="64"/>
      <c r="S80" s="64"/>
      <c r="T80" s="64"/>
      <c r="U80" s="64"/>
      <c r="V80" s="64"/>
      <c r="W80" s="64"/>
    </row>
    <row r="81" ht="20.25" customHeight="1" spans="1:23">
      <c r="A81" s="154" t="s">
        <v>30</v>
      </c>
      <c r="B81" s="154"/>
      <c r="C81" s="154"/>
      <c r="D81" s="154"/>
      <c r="E81" s="154"/>
      <c r="F81" s="154"/>
      <c r="G81" s="154"/>
      <c r="H81" s="64">
        <v>37048904.81</v>
      </c>
      <c r="I81" s="64">
        <v>37048904.81</v>
      </c>
      <c r="J81" s="64">
        <v>5898172.74</v>
      </c>
      <c r="K81" s="64"/>
      <c r="L81" s="64">
        <v>31150732.07</v>
      </c>
      <c r="M81" s="64"/>
      <c r="N81" s="64"/>
      <c r="O81" s="64"/>
      <c r="P81" s="64"/>
      <c r="Q81" s="64"/>
      <c r="R81" s="64"/>
      <c r="S81" s="64"/>
      <c r="T81" s="64"/>
      <c r="U81" s="64"/>
      <c r="V81" s="64"/>
      <c r="W81" s="64"/>
    </row>
  </sheetData>
  <mergeCells count="17">
    <mergeCell ref="A1:W1"/>
    <mergeCell ref="A2:W2"/>
    <mergeCell ref="A3:V3"/>
    <mergeCell ref="H4:W4"/>
    <mergeCell ref="I5:M5"/>
    <mergeCell ref="N5:P5"/>
    <mergeCell ref="R5:W5"/>
    <mergeCell ref="A81:G81"/>
    <mergeCell ref="A4:A6"/>
    <mergeCell ref="B4:B6"/>
    <mergeCell ref="C4:C6"/>
    <mergeCell ref="D4:D6"/>
    <mergeCell ref="E4:E6"/>
    <mergeCell ref="F4:F6"/>
    <mergeCell ref="G4:G6"/>
    <mergeCell ref="H5:H6"/>
    <mergeCell ref="Q5:Q6"/>
  </mergeCells>
  <pageMargins left="0.75" right="0.75" top="1" bottom="1" header="0.5" footer="0.5"/>
  <pageSetup paperSize="9" scale="32" fitToHeight="0"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44"/>
  <sheetViews>
    <sheetView showZeros="0" topLeftCell="A3"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1:23">
      <c r="B1" s="133"/>
      <c r="E1" s="144"/>
      <c r="F1" s="144"/>
      <c r="G1" s="144"/>
      <c r="H1" s="144"/>
      <c r="K1" s="133"/>
      <c r="N1" s="133"/>
      <c r="O1" s="133"/>
      <c r="P1" s="133"/>
      <c r="U1" s="145"/>
      <c r="W1" s="134" t="s">
        <v>269</v>
      </c>
    </row>
    <row r="2" ht="27.75" customHeight="1" spans="1:23">
      <c r="A2" s="34" t="s">
        <v>270</v>
      </c>
      <c r="B2" s="34"/>
      <c r="C2" s="34"/>
      <c r="D2" s="34"/>
      <c r="E2" s="34"/>
      <c r="F2" s="34"/>
      <c r="G2" s="34"/>
      <c r="H2" s="34"/>
      <c r="I2" s="34"/>
      <c r="J2" s="34"/>
      <c r="K2" s="34"/>
      <c r="L2" s="34"/>
      <c r="M2" s="34"/>
      <c r="N2" s="34"/>
      <c r="O2" s="34"/>
      <c r="P2" s="34"/>
      <c r="Q2" s="34"/>
      <c r="R2" s="34"/>
      <c r="S2" s="34"/>
      <c r="T2" s="34"/>
      <c r="U2" s="34"/>
      <c r="V2" s="34"/>
      <c r="W2" s="34"/>
    </row>
    <row r="3" ht="13.5" customHeight="1" spans="1:23">
      <c r="A3" s="5" t="str">
        <f>"单位名称："&amp;"中国共产党玉溪市委员会办公室"</f>
        <v>单位名称：中国共产党玉溪市委员会办公室</v>
      </c>
      <c r="B3" s="146" t="str">
        <f>"单位名称："&amp;"中国共产党玉溪市委员会办公室"</f>
        <v>单位名称：中国共产党玉溪市委员会办公室</v>
      </c>
      <c r="C3" s="146"/>
      <c r="D3" s="146"/>
      <c r="E3" s="146"/>
      <c r="F3" s="146"/>
      <c r="G3" s="146"/>
      <c r="H3" s="146"/>
      <c r="I3" s="146"/>
      <c r="J3" s="7"/>
      <c r="K3" s="7"/>
      <c r="L3" s="7"/>
      <c r="M3" s="7"/>
      <c r="N3" s="7"/>
      <c r="O3" s="7"/>
      <c r="P3" s="7"/>
      <c r="Q3" s="7"/>
      <c r="U3" s="145"/>
      <c r="W3" s="137" t="s">
        <v>2</v>
      </c>
    </row>
    <row r="4" ht="21.75" customHeight="1" spans="1:23">
      <c r="A4" s="9" t="s">
        <v>271</v>
      </c>
      <c r="B4" s="9" t="s">
        <v>133</v>
      </c>
      <c r="C4" s="9" t="s">
        <v>134</v>
      </c>
      <c r="D4" s="9" t="s">
        <v>272</v>
      </c>
      <c r="E4" s="10" t="s">
        <v>135</v>
      </c>
      <c r="F4" s="10" t="s">
        <v>136</v>
      </c>
      <c r="G4" s="10" t="s">
        <v>137</v>
      </c>
      <c r="H4" s="10" t="s">
        <v>138</v>
      </c>
      <c r="I4" s="20" t="s">
        <v>30</v>
      </c>
      <c r="J4" s="20" t="s">
        <v>273</v>
      </c>
      <c r="K4" s="20"/>
      <c r="L4" s="20"/>
      <c r="M4" s="20"/>
      <c r="N4" s="20" t="s">
        <v>140</v>
      </c>
      <c r="O4" s="20"/>
      <c r="P4" s="20"/>
      <c r="Q4" s="10" t="s">
        <v>36</v>
      </c>
      <c r="R4" s="11" t="s">
        <v>274</v>
      </c>
      <c r="S4" s="12"/>
      <c r="T4" s="12"/>
      <c r="U4" s="12"/>
      <c r="V4" s="12"/>
      <c r="W4" s="13"/>
    </row>
    <row r="5" ht="21.75" customHeight="1" spans="1:23">
      <c r="A5" s="14"/>
      <c r="B5" s="14"/>
      <c r="C5" s="14"/>
      <c r="D5" s="14"/>
      <c r="E5" s="15"/>
      <c r="F5" s="15"/>
      <c r="G5" s="15"/>
      <c r="H5" s="15"/>
      <c r="I5" s="20"/>
      <c r="J5" s="147" t="s">
        <v>33</v>
      </c>
      <c r="K5" s="147"/>
      <c r="L5" s="147" t="s">
        <v>34</v>
      </c>
      <c r="M5" s="147" t="s">
        <v>35</v>
      </c>
      <c r="N5" s="10" t="s">
        <v>33</v>
      </c>
      <c r="O5" s="10" t="s">
        <v>34</v>
      </c>
      <c r="P5" s="10" t="s">
        <v>35</v>
      </c>
      <c r="Q5" s="15"/>
      <c r="R5" s="10" t="s">
        <v>32</v>
      </c>
      <c r="S5" s="10" t="s">
        <v>39</v>
      </c>
      <c r="T5" s="10" t="s">
        <v>146</v>
      </c>
      <c r="U5" s="10" t="s">
        <v>41</v>
      </c>
      <c r="V5" s="10" t="s">
        <v>42</v>
      </c>
      <c r="W5" s="10" t="s">
        <v>43</v>
      </c>
    </row>
    <row r="6" ht="40.5" customHeight="1" spans="1:23">
      <c r="A6" s="17"/>
      <c r="B6" s="17"/>
      <c r="C6" s="17"/>
      <c r="D6" s="17"/>
      <c r="E6" s="18"/>
      <c r="F6" s="18"/>
      <c r="G6" s="18"/>
      <c r="H6" s="18"/>
      <c r="I6" s="20"/>
      <c r="J6" s="147" t="s">
        <v>32</v>
      </c>
      <c r="K6" s="147" t="s">
        <v>275</v>
      </c>
      <c r="L6" s="147"/>
      <c r="M6" s="147"/>
      <c r="N6" s="18"/>
      <c r="O6" s="18"/>
      <c r="P6" s="18"/>
      <c r="Q6" s="18"/>
      <c r="R6" s="18"/>
      <c r="S6" s="18"/>
      <c r="T6" s="18"/>
      <c r="U6" s="19"/>
      <c r="V6" s="18"/>
      <c r="W6" s="18"/>
    </row>
    <row r="7" ht="15" customHeight="1" spans="1:23">
      <c r="A7" s="148">
        <v>1</v>
      </c>
      <c r="B7" s="148">
        <v>2</v>
      </c>
      <c r="C7" s="148">
        <v>3</v>
      </c>
      <c r="D7" s="148">
        <v>4</v>
      </c>
      <c r="E7" s="148">
        <v>5</v>
      </c>
      <c r="F7" s="148">
        <v>6</v>
      </c>
      <c r="G7" s="148">
        <v>7</v>
      </c>
      <c r="H7" s="148">
        <v>8</v>
      </c>
      <c r="I7" s="148">
        <v>9</v>
      </c>
      <c r="J7" s="148">
        <v>10</v>
      </c>
      <c r="K7" s="148">
        <v>11</v>
      </c>
      <c r="L7" s="148">
        <v>12</v>
      </c>
      <c r="M7" s="148">
        <v>13</v>
      </c>
      <c r="N7" s="148">
        <v>14</v>
      </c>
      <c r="O7" s="148">
        <v>15</v>
      </c>
      <c r="P7" s="148">
        <v>16</v>
      </c>
      <c r="Q7" s="148">
        <v>17</v>
      </c>
      <c r="R7" s="148">
        <v>18</v>
      </c>
      <c r="S7" s="148">
        <v>19</v>
      </c>
      <c r="T7" s="148">
        <v>20</v>
      </c>
      <c r="U7" s="148">
        <v>21</v>
      </c>
      <c r="V7" s="148">
        <v>22</v>
      </c>
      <c r="W7" s="148">
        <v>23</v>
      </c>
    </row>
    <row r="8" ht="32.9" customHeight="1" spans="1:23">
      <c r="A8" s="27"/>
      <c r="B8" s="149"/>
      <c r="C8" s="27" t="s">
        <v>276</v>
      </c>
      <c r="D8" s="27"/>
      <c r="E8" s="27"/>
      <c r="F8" s="27"/>
      <c r="G8" s="27"/>
      <c r="H8" s="27"/>
      <c r="I8" s="52">
        <v>100000</v>
      </c>
      <c r="J8" s="52"/>
      <c r="K8" s="52"/>
      <c r="L8" s="52"/>
      <c r="M8" s="52"/>
      <c r="N8" s="52"/>
      <c r="O8" s="52"/>
      <c r="P8" s="52"/>
      <c r="Q8" s="52"/>
      <c r="R8" s="52">
        <v>100000</v>
      </c>
      <c r="S8" s="52"/>
      <c r="T8" s="52"/>
      <c r="U8" s="52"/>
      <c r="V8" s="52"/>
      <c r="W8" s="52">
        <v>100000</v>
      </c>
    </row>
    <row r="9" ht="32.9" customHeight="1" spans="1:23">
      <c r="A9" s="27" t="s">
        <v>277</v>
      </c>
      <c r="B9" s="149" t="s">
        <v>278</v>
      </c>
      <c r="C9" s="27" t="s">
        <v>276</v>
      </c>
      <c r="D9" s="27" t="s">
        <v>64</v>
      </c>
      <c r="E9" s="27" t="s">
        <v>84</v>
      </c>
      <c r="F9" s="27" t="s">
        <v>279</v>
      </c>
      <c r="G9" s="27" t="s">
        <v>154</v>
      </c>
      <c r="H9" s="27" t="s">
        <v>155</v>
      </c>
      <c r="I9" s="52">
        <v>50000</v>
      </c>
      <c r="J9" s="52"/>
      <c r="K9" s="52"/>
      <c r="L9" s="52"/>
      <c r="M9" s="52"/>
      <c r="N9" s="52"/>
      <c r="O9" s="52"/>
      <c r="P9" s="52"/>
      <c r="Q9" s="52"/>
      <c r="R9" s="52">
        <v>50000</v>
      </c>
      <c r="S9" s="52"/>
      <c r="T9" s="52"/>
      <c r="U9" s="52"/>
      <c r="V9" s="52"/>
      <c r="W9" s="52">
        <v>50000</v>
      </c>
    </row>
    <row r="10" ht="32.9" customHeight="1" spans="1:23">
      <c r="A10" s="27" t="s">
        <v>277</v>
      </c>
      <c r="B10" s="149" t="s">
        <v>278</v>
      </c>
      <c r="C10" s="27" t="s">
        <v>276</v>
      </c>
      <c r="D10" s="27" t="s">
        <v>64</v>
      </c>
      <c r="E10" s="27" t="s">
        <v>84</v>
      </c>
      <c r="F10" s="27" t="s">
        <v>279</v>
      </c>
      <c r="G10" s="27" t="s">
        <v>237</v>
      </c>
      <c r="H10" s="27" t="s">
        <v>238</v>
      </c>
      <c r="I10" s="52">
        <v>50000</v>
      </c>
      <c r="J10" s="52"/>
      <c r="K10" s="52"/>
      <c r="L10" s="52"/>
      <c r="M10" s="52"/>
      <c r="N10" s="52"/>
      <c r="O10" s="52"/>
      <c r="P10" s="52"/>
      <c r="Q10" s="52"/>
      <c r="R10" s="52">
        <v>50000</v>
      </c>
      <c r="S10" s="52"/>
      <c r="T10" s="52"/>
      <c r="U10" s="52"/>
      <c r="V10" s="52"/>
      <c r="W10" s="52">
        <v>50000</v>
      </c>
    </row>
    <row r="11" ht="32.9" customHeight="1" spans="1:23">
      <c r="A11" s="27"/>
      <c r="B11" s="27"/>
      <c r="C11" s="27" t="s">
        <v>280</v>
      </c>
      <c r="D11" s="27"/>
      <c r="E11" s="27"/>
      <c r="F11" s="27"/>
      <c r="G11" s="27"/>
      <c r="H11" s="27"/>
      <c r="I11" s="52">
        <v>22451</v>
      </c>
      <c r="J11" s="52"/>
      <c r="K11" s="52"/>
      <c r="L11" s="52"/>
      <c r="M11" s="52"/>
      <c r="N11" s="52">
        <v>22451</v>
      </c>
      <c r="O11" s="52"/>
      <c r="P11" s="52"/>
      <c r="Q11" s="52"/>
      <c r="R11" s="52"/>
      <c r="S11" s="52"/>
      <c r="T11" s="52"/>
      <c r="U11" s="52"/>
      <c r="V11" s="52"/>
      <c r="W11" s="52"/>
    </row>
    <row r="12" ht="32.9" customHeight="1" spans="1:23">
      <c r="A12" s="27" t="s">
        <v>281</v>
      </c>
      <c r="B12" s="149" t="s">
        <v>282</v>
      </c>
      <c r="C12" s="27" t="s">
        <v>280</v>
      </c>
      <c r="D12" s="27" t="s">
        <v>64</v>
      </c>
      <c r="E12" s="27" t="s">
        <v>81</v>
      </c>
      <c r="F12" s="27" t="s">
        <v>283</v>
      </c>
      <c r="G12" s="27" t="s">
        <v>154</v>
      </c>
      <c r="H12" s="27" t="s">
        <v>155</v>
      </c>
      <c r="I12" s="52">
        <v>3000</v>
      </c>
      <c r="J12" s="52"/>
      <c r="K12" s="52"/>
      <c r="L12" s="52"/>
      <c r="M12" s="52"/>
      <c r="N12" s="52">
        <v>3000</v>
      </c>
      <c r="O12" s="52"/>
      <c r="P12" s="52"/>
      <c r="Q12" s="52"/>
      <c r="R12" s="52"/>
      <c r="S12" s="52"/>
      <c r="T12" s="52"/>
      <c r="U12" s="52"/>
      <c r="V12" s="52"/>
      <c r="W12" s="52"/>
    </row>
    <row r="13" ht="32.9" customHeight="1" spans="1:23">
      <c r="A13" s="27" t="s">
        <v>281</v>
      </c>
      <c r="B13" s="149" t="s">
        <v>282</v>
      </c>
      <c r="C13" s="27" t="s">
        <v>280</v>
      </c>
      <c r="D13" s="27" t="s">
        <v>64</v>
      </c>
      <c r="E13" s="27" t="s">
        <v>81</v>
      </c>
      <c r="F13" s="27" t="s">
        <v>283</v>
      </c>
      <c r="G13" s="27" t="s">
        <v>162</v>
      </c>
      <c r="H13" s="27" t="s">
        <v>163</v>
      </c>
      <c r="I13" s="52">
        <v>12451</v>
      </c>
      <c r="J13" s="52"/>
      <c r="K13" s="52"/>
      <c r="L13" s="52"/>
      <c r="M13" s="52"/>
      <c r="N13" s="52">
        <v>12451</v>
      </c>
      <c r="O13" s="52"/>
      <c r="P13" s="52"/>
      <c r="Q13" s="52"/>
      <c r="R13" s="52"/>
      <c r="S13" s="52"/>
      <c r="T13" s="52"/>
      <c r="U13" s="52"/>
      <c r="V13" s="52"/>
      <c r="W13" s="52"/>
    </row>
    <row r="14" ht="32.9" customHeight="1" spans="1:23">
      <c r="A14" s="27" t="s">
        <v>281</v>
      </c>
      <c r="B14" s="149" t="s">
        <v>282</v>
      </c>
      <c r="C14" s="27" t="s">
        <v>280</v>
      </c>
      <c r="D14" s="27" t="s">
        <v>64</v>
      </c>
      <c r="E14" s="27" t="s">
        <v>81</v>
      </c>
      <c r="F14" s="27" t="s">
        <v>283</v>
      </c>
      <c r="G14" s="27" t="s">
        <v>237</v>
      </c>
      <c r="H14" s="27" t="s">
        <v>238</v>
      </c>
      <c r="I14" s="52">
        <v>7000</v>
      </c>
      <c r="J14" s="52"/>
      <c r="K14" s="52"/>
      <c r="L14" s="52"/>
      <c r="M14" s="52"/>
      <c r="N14" s="52">
        <v>7000</v>
      </c>
      <c r="O14" s="52"/>
      <c r="P14" s="52"/>
      <c r="Q14" s="52"/>
      <c r="R14" s="52"/>
      <c r="S14" s="52"/>
      <c r="T14" s="52"/>
      <c r="U14" s="52"/>
      <c r="V14" s="52"/>
      <c r="W14" s="52"/>
    </row>
    <row r="15" ht="32.9" customHeight="1" spans="1:23">
      <c r="A15" s="27"/>
      <c r="B15" s="27"/>
      <c r="C15" s="27" t="s">
        <v>284</v>
      </c>
      <c r="D15" s="27"/>
      <c r="E15" s="27"/>
      <c r="F15" s="27"/>
      <c r="G15" s="27"/>
      <c r="H15" s="27"/>
      <c r="I15" s="52">
        <v>330000</v>
      </c>
      <c r="J15" s="52">
        <v>330000</v>
      </c>
      <c r="K15" s="52">
        <v>330000</v>
      </c>
      <c r="L15" s="52"/>
      <c r="M15" s="52"/>
      <c r="N15" s="52"/>
      <c r="O15" s="52"/>
      <c r="P15" s="52"/>
      <c r="Q15" s="52"/>
      <c r="R15" s="52"/>
      <c r="S15" s="52"/>
      <c r="T15" s="52"/>
      <c r="U15" s="52"/>
      <c r="V15" s="52"/>
      <c r="W15" s="52"/>
    </row>
    <row r="16" ht="32.9" customHeight="1" spans="1:23">
      <c r="A16" s="27" t="s">
        <v>277</v>
      </c>
      <c r="B16" s="149" t="s">
        <v>285</v>
      </c>
      <c r="C16" s="27" t="s">
        <v>284</v>
      </c>
      <c r="D16" s="27" t="s">
        <v>64</v>
      </c>
      <c r="E16" s="27" t="s">
        <v>83</v>
      </c>
      <c r="F16" s="27" t="s">
        <v>153</v>
      </c>
      <c r="G16" s="27" t="s">
        <v>154</v>
      </c>
      <c r="H16" s="27" t="s">
        <v>155</v>
      </c>
      <c r="I16" s="52">
        <v>230000</v>
      </c>
      <c r="J16" s="52">
        <v>230000</v>
      </c>
      <c r="K16" s="52">
        <v>230000</v>
      </c>
      <c r="L16" s="52"/>
      <c r="M16" s="52"/>
      <c r="N16" s="52"/>
      <c r="O16" s="52"/>
      <c r="P16" s="52"/>
      <c r="Q16" s="52"/>
      <c r="R16" s="52"/>
      <c r="S16" s="52"/>
      <c r="T16" s="52"/>
      <c r="U16" s="52"/>
      <c r="V16" s="52"/>
      <c r="W16" s="52"/>
    </row>
    <row r="17" ht="32.9" customHeight="1" spans="1:23">
      <c r="A17" s="27" t="s">
        <v>277</v>
      </c>
      <c r="B17" s="149" t="s">
        <v>285</v>
      </c>
      <c r="C17" s="27" t="s">
        <v>284</v>
      </c>
      <c r="D17" s="27" t="s">
        <v>64</v>
      </c>
      <c r="E17" s="27" t="s">
        <v>83</v>
      </c>
      <c r="F17" s="27" t="s">
        <v>153</v>
      </c>
      <c r="G17" s="27" t="s">
        <v>171</v>
      </c>
      <c r="H17" s="27" t="s">
        <v>172</v>
      </c>
      <c r="I17" s="52">
        <v>90000</v>
      </c>
      <c r="J17" s="52">
        <v>90000</v>
      </c>
      <c r="K17" s="52">
        <v>90000</v>
      </c>
      <c r="L17" s="52"/>
      <c r="M17" s="52"/>
      <c r="N17" s="52"/>
      <c r="O17" s="52"/>
      <c r="P17" s="52"/>
      <c r="Q17" s="52"/>
      <c r="R17" s="52"/>
      <c r="S17" s="52"/>
      <c r="T17" s="52"/>
      <c r="U17" s="52"/>
      <c r="V17" s="52"/>
      <c r="W17" s="52"/>
    </row>
    <row r="18" ht="32.9" customHeight="1" spans="1:23">
      <c r="A18" s="27" t="s">
        <v>277</v>
      </c>
      <c r="B18" s="149" t="s">
        <v>285</v>
      </c>
      <c r="C18" s="27" t="s">
        <v>284</v>
      </c>
      <c r="D18" s="27" t="s">
        <v>64</v>
      </c>
      <c r="E18" s="27" t="s">
        <v>83</v>
      </c>
      <c r="F18" s="27" t="s">
        <v>153</v>
      </c>
      <c r="G18" s="27" t="s">
        <v>235</v>
      </c>
      <c r="H18" s="27" t="s">
        <v>236</v>
      </c>
      <c r="I18" s="52">
        <v>10000</v>
      </c>
      <c r="J18" s="52">
        <v>10000</v>
      </c>
      <c r="K18" s="52">
        <v>10000</v>
      </c>
      <c r="L18" s="52"/>
      <c r="M18" s="52"/>
      <c r="N18" s="52"/>
      <c r="O18" s="52"/>
      <c r="P18" s="52"/>
      <c r="Q18" s="52"/>
      <c r="R18" s="52"/>
      <c r="S18" s="52"/>
      <c r="T18" s="52"/>
      <c r="U18" s="52"/>
      <c r="V18" s="52"/>
      <c r="W18" s="52"/>
    </row>
    <row r="19" ht="32.9" customHeight="1" spans="1:23">
      <c r="A19" s="27"/>
      <c r="B19" s="27"/>
      <c r="C19" s="27" t="s">
        <v>286</v>
      </c>
      <c r="D19" s="27"/>
      <c r="E19" s="27"/>
      <c r="F19" s="27"/>
      <c r="G19" s="27"/>
      <c r="H19" s="27"/>
      <c r="I19" s="52">
        <v>231600</v>
      </c>
      <c r="J19" s="52">
        <v>231600</v>
      </c>
      <c r="K19" s="52">
        <v>231600</v>
      </c>
      <c r="L19" s="52"/>
      <c r="M19" s="52"/>
      <c r="N19" s="52"/>
      <c r="O19" s="52"/>
      <c r="P19" s="52"/>
      <c r="Q19" s="52"/>
      <c r="R19" s="52"/>
      <c r="S19" s="52"/>
      <c r="T19" s="52"/>
      <c r="U19" s="52"/>
      <c r="V19" s="52"/>
      <c r="W19" s="52"/>
    </row>
    <row r="20" ht="32.9" customHeight="1" spans="1:23">
      <c r="A20" s="27" t="s">
        <v>277</v>
      </c>
      <c r="B20" s="149" t="s">
        <v>287</v>
      </c>
      <c r="C20" s="27" t="s">
        <v>286</v>
      </c>
      <c r="D20" s="27" t="s">
        <v>64</v>
      </c>
      <c r="E20" s="27" t="s">
        <v>83</v>
      </c>
      <c r="F20" s="27" t="s">
        <v>153</v>
      </c>
      <c r="G20" s="27" t="s">
        <v>233</v>
      </c>
      <c r="H20" s="27" t="s">
        <v>234</v>
      </c>
      <c r="I20" s="52">
        <v>111600</v>
      </c>
      <c r="J20" s="52">
        <v>111600</v>
      </c>
      <c r="K20" s="52">
        <v>111600</v>
      </c>
      <c r="L20" s="52"/>
      <c r="M20" s="52"/>
      <c r="N20" s="52"/>
      <c r="O20" s="52"/>
      <c r="P20" s="52"/>
      <c r="Q20" s="52"/>
      <c r="R20" s="52"/>
      <c r="S20" s="52"/>
      <c r="T20" s="52"/>
      <c r="U20" s="52"/>
      <c r="V20" s="52"/>
      <c r="W20" s="52"/>
    </row>
    <row r="21" ht="32.9" customHeight="1" spans="1:23">
      <c r="A21" s="27" t="s">
        <v>277</v>
      </c>
      <c r="B21" s="149" t="s">
        <v>287</v>
      </c>
      <c r="C21" s="27" t="s">
        <v>286</v>
      </c>
      <c r="D21" s="27" t="s">
        <v>64</v>
      </c>
      <c r="E21" s="27" t="s">
        <v>83</v>
      </c>
      <c r="F21" s="27" t="s">
        <v>153</v>
      </c>
      <c r="G21" s="27" t="s">
        <v>288</v>
      </c>
      <c r="H21" s="27" t="s">
        <v>289</v>
      </c>
      <c r="I21" s="52">
        <v>120000</v>
      </c>
      <c r="J21" s="52">
        <v>120000</v>
      </c>
      <c r="K21" s="52">
        <v>120000</v>
      </c>
      <c r="L21" s="52"/>
      <c r="M21" s="52"/>
      <c r="N21" s="52"/>
      <c r="O21" s="52"/>
      <c r="P21" s="52"/>
      <c r="Q21" s="52"/>
      <c r="R21" s="52"/>
      <c r="S21" s="52"/>
      <c r="T21" s="52"/>
      <c r="U21" s="52"/>
      <c r="V21" s="52"/>
      <c r="W21" s="52"/>
    </row>
    <row r="22" ht="32.9" customHeight="1" spans="1:23">
      <c r="A22" s="27"/>
      <c r="B22" s="27"/>
      <c r="C22" s="27" t="s">
        <v>290</v>
      </c>
      <c r="D22" s="27"/>
      <c r="E22" s="27"/>
      <c r="F22" s="27"/>
      <c r="G22" s="27"/>
      <c r="H22" s="27"/>
      <c r="I22" s="52">
        <v>650000</v>
      </c>
      <c r="J22" s="52">
        <v>650000</v>
      </c>
      <c r="K22" s="52">
        <v>650000</v>
      </c>
      <c r="L22" s="52"/>
      <c r="M22" s="52"/>
      <c r="N22" s="52"/>
      <c r="O22" s="52"/>
      <c r="P22" s="52"/>
      <c r="Q22" s="52"/>
      <c r="R22" s="52"/>
      <c r="S22" s="52"/>
      <c r="T22" s="52"/>
      <c r="U22" s="52"/>
      <c r="V22" s="52"/>
      <c r="W22" s="52"/>
    </row>
    <row r="23" ht="32.9" customHeight="1" spans="1:23">
      <c r="A23" s="27" t="s">
        <v>277</v>
      </c>
      <c r="B23" s="149" t="s">
        <v>291</v>
      </c>
      <c r="C23" s="27" t="s">
        <v>290</v>
      </c>
      <c r="D23" s="27" t="s">
        <v>64</v>
      </c>
      <c r="E23" s="27" t="s">
        <v>83</v>
      </c>
      <c r="F23" s="27" t="s">
        <v>153</v>
      </c>
      <c r="G23" s="27" t="s">
        <v>233</v>
      </c>
      <c r="H23" s="27" t="s">
        <v>234</v>
      </c>
      <c r="I23" s="52">
        <v>650000</v>
      </c>
      <c r="J23" s="52">
        <v>650000</v>
      </c>
      <c r="K23" s="52">
        <v>650000</v>
      </c>
      <c r="L23" s="52"/>
      <c r="M23" s="52"/>
      <c r="N23" s="52"/>
      <c r="O23" s="52"/>
      <c r="P23" s="52"/>
      <c r="Q23" s="52"/>
      <c r="R23" s="52"/>
      <c r="S23" s="52"/>
      <c r="T23" s="52"/>
      <c r="U23" s="52"/>
      <c r="V23" s="52"/>
      <c r="W23" s="52"/>
    </row>
    <row r="24" ht="32.9" customHeight="1" spans="1:23">
      <c r="A24" s="27"/>
      <c r="B24" s="27"/>
      <c r="C24" s="27" t="s">
        <v>292</v>
      </c>
      <c r="D24" s="27"/>
      <c r="E24" s="27"/>
      <c r="F24" s="27"/>
      <c r="G24" s="27"/>
      <c r="H24" s="27"/>
      <c r="I24" s="52">
        <v>20000</v>
      </c>
      <c r="J24" s="52">
        <v>20000</v>
      </c>
      <c r="K24" s="52">
        <v>20000</v>
      </c>
      <c r="L24" s="52"/>
      <c r="M24" s="52"/>
      <c r="N24" s="52"/>
      <c r="O24" s="52"/>
      <c r="P24" s="52"/>
      <c r="Q24" s="52"/>
      <c r="R24" s="52"/>
      <c r="S24" s="52"/>
      <c r="T24" s="52"/>
      <c r="U24" s="52"/>
      <c r="V24" s="52"/>
      <c r="W24" s="52"/>
    </row>
    <row r="25" ht="32.9" customHeight="1" spans="1:23">
      <c r="A25" s="27" t="s">
        <v>277</v>
      </c>
      <c r="B25" s="149" t="s">
        <v>293</v>
      </c>
      <c r="C25" s="27" t="s">
        <v>292</v>
      </c>
      <c r="D25" s="27" t="s">
        <v>64</v>
      </c>
      <c r="E25" s="27" t="s">
        <v>83</v>
      </c>
      <c r="F25" s="27" t="s">
        <v>153</v>
      </c>
      <c r="G25" s="27" t="s">
        <v>233</v>
      </c>
      <c r="H25" s="27" t="s">
        <v>234</v>
      </c>
      <c r="I25" s="52">
        <v>20000</v>
      </c>
      <c r="J25" s="52">
        <v>20000</v>
      </c>
      <c r="K25" s="52">
        <v>20000</v>
      </c>
      <c r="L25" s="52"/>
      <c r="M25" s="52"/>
      <c r="N25" s="52"/>
      <c r="O25" s="52"/>
      <c r="P25" s="52"/>
      <c r="Q25" s="52"/>
      <c r="R25" s="52"/>
      <c r="S25" s="52"/>
      <c r="T25" s="52"/>
      <c r="U25" s="52"/>
      <c r="V25" s="52"/>
      <c r="W25" s="52"/>
    </row>
    <row r="26" ht="32.9" customHeight="1" spans="1:23">
      <c r="A26" s="27"/>
      <c r="B26" s="27"/>
      <c r="C26" s="27" t="s">
        <v>294</v>
      </c>
      <c r="D26" s="27"/>
      <c r="E26" s="27"/>
      <c r="F26" s="27"/>
      <c r="G26" s="27"/>
      <c r="H26" s="27"/>
      <c r="I26" s="52">
        <v>150000</v>
      </c>
      <c r="J26" s="52">
        <v>150000</v>
      </c>
      <c r="K26" s="52">
        <v>150000</v>
      </c>
      <c r="L26" s="52"/>
      <c r="M26" s="52"/>
      <c r="N26" s="52"/>
      <c r="O26" s="52"/>
      <c r="P26" s="52"/>
      <c r="Q26" s="52"/>
      <c r="R26" s="52"/>
      <c r="S26" s="52"/>
      <c r="T26" s="52"/>
      <c r="U26" s="52"/>
      <c r="V26" s="52"/>
      <c r="W26" s="52"/>
    </row>
    <row r="27" ht="32.9" customHeight="1" spans="1:23">
      <c r="A27" s="27" t="s">
        <v>277</v>
      </c>
      <c r="B27" s="149" t="s">
        <v>295</v>
      </c>
      <c r="C27" s="27" t="s">
        <v>294</v>
      </c>
      <c r="D27" s="27" t="s">
        <v>64</v>
      </c>
      <c r="E27" s="27" t="s">
        <v>83</v>
      </c>
      <c r="F27" s="27" t="s">
        <v>153</v>
      </c>
      <c r="G27" s="27" t="s">
        <v>233</v>
      </c>
      <c r="H27" s="27" t="s">
        <v>234</v>
      </c>
      <c r="I27" s="52">
        <v>150000</v>
      </c>
      <c r="J27" s="52">
        <v>150000</v>
      </c>
      <c r="K27" s="52">
        <v>150000</v>
      </c>
      <c r="L27" s="52"/>
      <c r="M27" s="52"/>
      <c r="N27" s="52"/>
      <c r="O27" s="52"/>
      <c r="P27" s="52"/>
      <c r="Q27" s="52"/>
      <c r="R27" s="52"/>
      <c r="S27" s="52"/>
      <c r="T27" s="52"/>
      <c r="U27" s="52"/>
      <c r="V27" s="52"/>
      <c r="W27" s="52"/>
    </row>
    <row r="28" ht="32.9" customHeight="1" spans="1:23">
      <c r="A28" s="27"/>
      <c r="B28" s="27"/>
      <c r="C28" s="27" t="s">
        <v>296</v>
      </c>
      <c r="D28" s="27"/>
      <c r="E28" s="27"/>
      <c r="F28" s="27"/>
      <c r="G28" s="27"/>
      <c r="H28" s="27"/>
      <c r="I28" s="52">
        <v>200000</v>
      </c>
      <c r="J28" s="52">
        <v>200000</v>
      </c>
      <c r="K28" s="52">
        <v>200000</v>
      </c>
      <c r="L28" s="52"/>
      <c r="M28" s="52"/>
      <c r="N28" s="52"/>
      <c r="O28" s="52"/>
      <c r="P28" s="52"/>
      <c r="Q28" s="52"/>
      <c r="R28" s="52"/>
      <c r="S28" s="52"/>
      <c r="T28" s="52"/>
      <c r="U28" s="52"/>
      <c r="V28" s="52"/>
      <c r="W28" s="52"/>
    </row>
    <row r="29" ht="32.9" customHeight="1" spans="1:23">
      <c r="A29" s="27" t="s">
        <v>277</v>
      </c>
      <c r="B29" s="149" t="s">
        <v>297</v>
      </c>
      <c r="C29" s="27" t="s">
        <v>296</v>
      </c>
      <c r="D29" s="27" t="s">
        <v>64</v>
      </c>
      <c r="E29" s="27" t="s">
        <v>83</v>
      </c>
      <c r="F29" s="27" t="s">
        <v>153</v>
      </c>
      <c r="G29" s="27" t="s">
        <v>298</v>
      </c>
      <c r="H29" s="27" t="s">
        <v>299</v>
      </c>
      <c r="I29" s="52">
        <v>200000</v>
      </c>
      <c r="J29" s="52">
        <v>200000</v>
      </c>
      <c r="K29" s="52">
        <v>200000</v>
      </c>
      <c r="L29" s="52"/>
      <c r="M29" s="52"/>
      <c r="N29" s="52"/>
      <c r="O29" s="52"/>
      <c r="P29" s="52"/>
      <c r="Q29" s="52"/>
      <c r="R29" s="52"/>
      <c r="S29" s="52"/>
      <c r="T29" s="52"/>
      <c r="U29" s="52"/>
      <c r="V29" s="52"/>
      <c r="W29" s="52"/>
    </row>
    <row r="30" ht="32.9" customHeight="1" spans="1:23">
      <c r="A30" s="27"/>
      <c r="B30" s="27"/>
      <c r="C30" s="27" t="s">
        <v>300</v>
      </c>
      <c r="D30" s="27"/>
      <c r="E30" s="27"/>
      <c r="F30" s="27"/>
      <c r="G30" s="27"/>
      <c r="H30" s="27"/>
      <c r="I30" s="52">
        <v>1560000</v>
      </c>
      <c r="J30" s="52">
        <v>1560000</v>
      </c>
      <c r="K30" s="52">
        <v>1560000</v>
      </c>
      <c r="L30" s="52"/>
      <c r="M30" s="52"/>
      <c r="N30" s="52"/>
      <c r="O30" s="52"/>
      <c r="P30" s="52"/>
      <c r="Q30" s="52"/>
      <c r="R30" s="52"/>
      <c r="S30" s="52"/>
      <c r="T30" s="52"/>
      <c r="U30" s="52"/>
      <c r="V30" s="52"/>
      <c r="W30" s="52"/>
    </row>
    <row r="31" ht="32.9" customHeight="1" spans="1:23">
      <c r="A31" s="27" t="s">
        <v>277</v>
      </c>
      <c r="B31" s="149" t="s">
        <v>301</v>
      </c>
      <c r="C31" s="27" t="s">
        <v>300</v>
      </c>
      <c r="D31" s="27" t="s">
        <v>64</v>
      </c>
      <c r="E31" s="27" t="s">
        <v>83</v>
      </c>
      <c r="F31" s="27" t="s">
        <v>153</v>
      </c>
      <c r="G31" s="27" t="s">
        <v>169</v>
      </c>
      <c r="H31" s="27" t="s">
        <v>170</v>
      </c>
      <c r="I31" s="52">
        <v>1420000</v>
      </c>
      <c r="J31" s="52">
        <v>1420000</v>
      </c>
      <c r="K31" s="52">
        <v>1420000</v>
      </c>
      <c r="L31" s="52"/>
      <c r="M31" s="52"/>
      <c r="N31" s="52"/>
      <c r="O31" s="52"/>
      <c r="P31" s="52"/>
      <c r="Q31" s="52"/>
      <c r="R31" s="52"/>
      <c r="S31" s="52"/>
      <c r="T31" s="52"/>
      <c r="U31" s="52"/>
      <c r="V31" s="52"/>
      <c r="W31" s="52"/>
    </row>
    <row r="32" ht="32.9" customHeight="1" spans="1:23">
      <c r="A32" s="27" t="s">
        <v>277</v>
      </c>
      <c r="B32" s="149" t="s">
        <v>301</v>
      </c>
      <c r="C32" s="27" t="s">
        <v>300</v>
      </c>
      <c r="D32" s="27" t="s">
        <v>64</v>
      </c>
      <c r="E32" s="27" t="s">
        <v>83</v>
      </c>
      <c r="F32" s="27" t="s">
        <v>153</v>
      </c>
      <c r="G32" s="27" t="s">
        <v>171</v>
      </c>
      <c r="H32" s="27" t="s">
        <v>172</v>
      </c>
      <c r="I32" s="52">
        <v>140000</v>
      </c>
      <c r="J32" s="52">
        <v>140000</v>
      </c>
      <c r="K32" s="52">
        <v>140000</v>
      </c>
      <c r="L32" s="52"/>
      <c r="M32" s="52"/>
      <c r="N32" s="52"/>
      <c r="O32" s="52"/>
      <c r="P32" s="52"/>
      <c r="Q32" s="52"/>
      <c r="R32" s="52"/>
      <c r="S32" s="52"/>
      <c r="T32" s="52"/>
      <c r="U32" s="52"/>
      <c r="V32" s="52"/>
      <c r="W32" s="52"/>
    </row>
    <row r="33" ht="32.9" customHeight="1" spans="1:23">
      <c r="A33" s="27"/>
      <c r="B33" s="27"/>
      <c r="C33" s="27" t="s">
        <v>302</v>
      </c>
      <c r="D33" s="27"/>
      <c r="E33" s="27"/>
      <c r="F33" s="27"/>
      <c r="G33" s="27"/>
      <c r="H33" s="27"/>
      <c r="I33" s="52">
        <v>160000</v>
      </c>
      <c r="J33" s="52">
        <v>160000</v>
      </c>
      <c r="K33" s="52">
        <v>160000</v>
      </c>
      <c r="L33" s="52"/>
      <c r="M33" s="52"/>
      <c r="N33" s="52"/>
      <c r="O33" s="52"/>
      <c r="P33" s="52"/>
      <c r="Q33" s="52"/>
      <c r="R33" s="52"/>
      <c r="S33" s="52"/>
      <c r="T33" s="52"/>
      <c r="U33" s="52"/>
      <c r="V33" s="52"/>
      <c r="W33" s="52"/>
    </row>
    <row r="34" ht="32.9" customHeight="1" spans="1:23">
      <c r="A34" s="27" t="s">
        <v>277</v>
      </c>
      <c r="B34" s="149" t="s">
        <v>303</v>
      </c>
      <c r="C34" s="27" t="s">
        <v>302</v>
      </c>
      <c r="D34" s="27" t="s">
        <v>64</v>
      </c>
      <c r="E34" s="27" t="s">
        <v>83</v>
      </c>
      <c r="F34" s="27" t="s">
        <v>153</v>
      </c>
      <c r="G34" s="27" t="s">
        <v>227</v>
      </c>
      <c r="H34" s="27" t="s">
        <v>228</v>
      </c>
      <c r="I34" s="52">
        <v>60000</v>
      </c>
      <c r="J34" s="52">
        <v>60000</v>
      </c>
      <c r="K34" s="52">
        <v>60000</v>
      </c>
      <c r="L34" s="52"/>
      <c r="M34" s="52"/>
      <c r="N34" s="52"/>
      <c r="O34" s="52"/>
      <c r="P34" s="52"/>
      <c r="Q34" s="52"/>
      <c r="R34" s="52"/>
      <c r="S34" s="52"/>
      <c r="T34" s="52"/>
      <c r="U34" s="52"/>
      <c r="V34" s="52"/>
      <c r="W34" s="52"/>
    </row>
    <row r="35" ht="32.9" customHeight="1" spans="1:23">
      <c r="A35" s="27" t="s">
        <v>277</v>
      </c>
      <c r="B35" s="149" t="s">
        <v>303</v>
      </c>
      <c r="C35" s="27" t="s">
        <v>302</v>
      </c>
      <c r="D35" s="27" t="s">
        <v>64</v>
      </c>
      <c r="E35" s="27" t="s">
        <v>83</v>
      </c>
      <c r="F35" s="27" t="s">
        <v>153</v>
      </c>
      <c r="G35" s="27" t="s">
        <v>237</v>
      </c>
      <c r="H35" s="27" t="s">
        <v>238</v>
      </c>
      <c r="I35" s="52">
        <v>4000</v>
      </c>
      <c r="J35" s="52">
        <v>4000</v>
      </c>
      <c r="K35" s="52">
        <v>4000</v>
      </c>
      <c r="L35" s="52"/>
      <c r="M35" s="52"/>
      <c r="N35" s="52"/>
      <c r="O35" s="52"/>
      <c r="P35" s="52"/>
      <c r="Q35" s="52"/>
      <c r="R35" s="52"/>
      <c r="S35" s="52"/>
      <c r="T35" s="52"/>
      <c r="U35" s="52"/>
      <c r="V35" s="52"/>
      <c r="W35" s="52"/>
    </row>
    <row r="36" ht="32.9" customHeight="1" spans="1:23">
      <c r="A36" s="27" t="s">
        <v>277</v>
      </c>
      <c r="B36" s="149" t="s">
        <v>303</v>
      </c>
      <c r="C36" s="27" t="s">
        <v>302</v>
      </c>
      <c r="D36" s="27" t="s">
        <v>64</v>
      </c>
      <c r="E36" s="27" t="s">
        <v>83</v>
      </c>
      <c r="F36" s="27" t="s">
        <v>153</v>
      </c>
      <c r="G36" s="27" t="s">
        <v>233</v>
      </c>
      <c r="H36" s="27" t="s">
        <v>234</v>
      </c>
      <c r="I36" s="52">
        <v>40000</v>
      </c>
      <c r="J36" s="52">
        <v>40000</v>
      </c>
      <c r="K36" s="52">
        <v>40000</v>
      </c>
      <c r="L36" s="52"/>
      <c r="M36" s="52"/>
      <c r="N36" s="52"/>
      <c r="O36" s="52"/>
      <c r="P36" s="52"/>
      <c r="Q36" s="52"/>
      <c r="R36" s="52"/>
      <c r="S36" s="52"/>
      <c r="T36" s="52"/>
      <c r="U36" s="52"/>
      <c r="V36" s="52"/>
      <c r="W36" s="52"/>
    </row>
    <row r="37" ht="32.9" customHeight="1" spans="1:23">
      <c r="A37" s="27" t="s">
        <v>277</v>
      </c>
      <c r="B37" s="149" t="s">
        <v>303</v>
      </c>
      <c r="C37" s="27" t="s">
        <v>302</v>
      </c>
      <c r="D37" s="27" t="s">
        <v>64</v>
      </c>
      <c r="E37" s="27" t="s">
        <v>83</v>
      </c>
      <c r="F37" s="27" t="s">
        <v>153</v>
      </c>
      <c r="G37" s="27" t="s">
        <v>235</v>
      </c>
      <c r="H37" s="27" t="s">
        <v>236</v>
      </c>
      <c r="I37" s="52">
        <v>56000</v>
      </c>
      <c r="J37" s="52">
        <v>56000</v>
      </c>
      <c r="K37" s="52">
        <v>56000</v>
      </c>
      <c r="L37" s="52"/>
      <c r="M37" s="52"/>
      <c r="N37" s="52"/>
      <c r="O37" s="52"/>
      <c r="P37" s="52"/>
      <c r="Q37" s="52"/>
      <c r="R37" s="52"/>
      <c r="S37" s="52"/>
      <c r="T37" s="52"/>
      <c r="U37" s="52"/>
      <c r="V37" s="52"/>
      <c r="W37" s="52"/>
    </row>
    <row r="38" ht="32.9" customHeight="1" spans="1:23">
      <c r="A38" s="27"/>
      <c r="B38" s="27"/>
      <c r="C38" s="27" t="s">
        <v>304</v>
      </c>
      <c r="D38" s="27"/>
      <c r="E38" s="27"/>
      <c r="F38" s="27"/>
      <c r="G38" s="27"/>
      <c r="H38" s="27"/>
      <c r="I38" s="52">
        <v>300000</v>
      </c>
      <c r="J38" s="52">
        <v>300000</v>
      </c>
      <c r="K38" s="52">
        <v>300000</v>
      </c>
      <c r="L38" s="52"/>
      <c r="M38" s="52"/>
      <c r="N38" s="52"/>
      <c r="O38" s="52"/>
      <c r="P38" s="52"/>
      <c r="Q38" s="52"/>
      <c r="R38" s="52"/>
      <c r="S38" s="52"/>
      <c r="T38" s="52"/>
      <c r="U38" s="52"/>
      <c r="V38" s="52"/>
      <c r="W38" s="52"/>
    </row>
    <row r="39" ht="32.9" customHeight="1" spans="1:23">
      <c r="A39" s="27" t="s">
        <v>277</v>
      </c>
      <c r="B39" s="149" t="s">
        <v>305</v>
      </c>
      <c r="C39" s="27" t="s">
        <v>304</v>
      </c>
      <c r="D39" s="27" t="s">
        <v>64</v>
      </c>
      <c r="E39" s="27" t="s">
        <v>83</v>
      </c>
      <c r="F39" s="27" t="s">
        <v>153</v>
      </c>
      <c r="G39" s="27" t="s">
        <v>154</v>
      </c>
      <c r="H39" s="27" t="s">
        <v>155</v>
      </c>
      <c r="I39" s="52">
        <v>75000</v>
      </c>
      <c r="J39" s="52">
        <v>75000</v>
      </c>
      <c r="K39" s="52">
        <v>75000</v>
      </c>
      <c r="L39" s="52"/>
      <c r="M39" s="52"/>
      <c r="N39" s="52"/>
      <c r="O39" s="52"/>
      <c r="P39" s="52"/>
      <c r="Q39" s="52"/>
      <c r="R39" s="52"/>
      <c r="S39" s="52"/>
      <c r="T39" s="52"/>
      <c r="U39" s="52"/>
      <c r="V39" s="52"/>
      <c r="W39" s="52"/>
    </row>
    <row r="40" ht="32.9" customHeight="1" spans="1:23">
      <c r="A40" s="27" t="s">
        <v>277</v>
      </c>
      <c r="B40" s="149" t="s">
        <v>305</v>
      </c>
      <c r="C40" s="27" t="s">
        <v>304</v>
      </c>
      <c r="D40" s="27" t="s">
        <v>64</v>
      </c>
      <c r="E40" s="27" t="s">
        <v>83</v>
      </c>
      <c r="F40" s="27" t="s">
        <v>153</v>
      </c>
      <c r="G40" s="27" t="s">
        <v>227</v>
      </c>
      <c r="H40" s="27" t="s">
        <v>228</v>
      </c>
      <c r="I40" s="52">
        <v>10000</v>
      </c>
      <c r="J40" s="52">
        <v>10000</v>
      </c>
      <c r="K40" s="52">
        <v>10000</v>
      </c>
      <c r="L40" s="52"/>
      <c r="M40" s="52"/>
      <c r="N40" s="52"/>
      <c r="O40" s="52"/>
      <c r="P40" s="52"/>
      <c r="Q40" s="52"/>
      <c r="R40" s="52"/>
      <c r="S40" s="52"/>
      <c r="T40" s="52"/>
      <c r="U40" s="52"/>
      <c r="V40" s="52"/>
      <c r="W40" s="52"/>
    </row>
    <row r="41" ht="32.9" customHeight="1" spans="1:23">
      <c r="A41" s="27" t="s">
        <v>277</v>
      </c>
      <c r="B41" s="149" t="s">
        <v>305</v>
      </c>
      <c r="C41" s="27" t="s">
        <v>304</v>
      </c>
      <c r="D41" s="27" t="s">
        <v>64</v>
      </c>
      <c r="E41" s="27" t="s">
        <v>83</v>
      </c>
      <c r="F41" s="27" t="s">
        <v>153</v>
      </c>
      <c r="G41" s="27" t="s">
        <v>171</v>
      </c>
      <c r="H41" s="27" t="s">
        <v>172</v>
      </c>
      <c r="I41" s="52">
        <v>40000</v>
      </c>
      <c r="J41" s="52">
        <v>40000</v>
      </c>
      <c r="K41" s="52">
        <v>40000</v>
      </c>
      <c r="L41" s="52"/>
      <c r="M41" s="52"/>
      <c r="N41" s="52"/>
      <c r="O41" s="52"/>
      <c r="P41" s="52"/>
      <c r="Q41" s="52"/>
      <c r="R41" s="52"/>
      <c r="S41" s="52"/>
      <c r="T41" s="52"/>
      <c r="U41" s="52"/>
      <c r="V41" s="52"/>
      <c r="W41" s="52"/>
    </row>
    <row r="42" ht="32.9" customHeight="1" spans="1:23">
      <c r="A42" s="27" t="s">
        <v>277</v>
      </c>
      <c r="B42" s="149" t="s">
        <v>305</v>
      </c>
      <c r="C42" s="27" t="s">
        <v>304</v>
      </c>
      <c r="D42" s="27" t="s">
        <v>64</v>
      </c>
      <c r="E42" s="27" t="s">
        <v>83</v>
      </c>
      <c r="F42" s="27" t="s">
        <v>153</v>
      </c>
      <c r="G42" s="27" t="s">
        <v>233</v>
      </c>
      <c r="H42" s="27" t="s">
        <v>234</v>
      </c>
      <c r="I42" s="52">
        <v>90000</v>
      </c>
      <c r="J42" s="52">
        <v>90000</v>
      </c>
      <c r="K42" s="52">
        <v>90000</v>
      </c>
      <c r="L42" s="52"/>
      <c r="M42" s="52"/>
      <c r="N42" s="52"/>
      <c r="O42" s="52"/>
      <c r="P42" s="52"/>
      <c r="Q42" s="52"/>
      <c r="R42" s="52"/>
      <c r="S42" s="52"/>
      <c r="T42" s="52"/>
      <c r="U42" s="52"/>
      <c r="V42" s="52"/>
      <c r="W42" s="52"/>
    </row>
    <row r="43" ht="32.9" customHeight="1" spans="1:23">
      <c r="A43" s="27" t="s">
        <v>277</v>
      </c>
      <c r="B43" s="149" t="s">
        <v>305</v>
      </c>
      <c r="C43" s="27" t="s">
        <v>304</v>
      </c>
      <c r="D43" s="27" t="s">
        <v>64</v>
      </c>
      <c r="E43" s="27" t="s">
        <v>83</v>
      </c>
      <c r="F43" s="27" t="s">
        <v>153</v>
      </c>
      <c r="G43" s="27" t="s">
        <v>207</v>
      </c>
      <c r="H43" s="27" t="s">
        <v>208</v>
      </c>
      <c r="I43" s="52">
        <v>85000</v>
      </c>
      <c r="J43" s="52">
        <v>85000</v>
      </c>
      <c r="K43" s="52">
        <v>85000</v>
      </c>
      <c r="L43" s="52"/>
      <c r="M43" s="52"/>
      <c r="N43" s="52"/>
      <c r="O43" s="52"/>
      <c r="P43" s="52"/>
      <c r="Q43" s="52"/>
      <c r="R43" s="52"/>
      <c r="S43" s="52"/>
      <c r="T43" s="52"/>
      <c r="U43" s="52"/>
      <c r="V43" s="52"/>
      <c r="W43" s="52"/>
    </row>
    <row r="44" ht="18.75" customHeight="1" spans="1:23">
      <c r="A44" s="53" t="s">
        <v>306</v>
      </c>
      <c r="B44" s="54"/>
      <c r="C44" s="54"/>
      <c r="D44" s="54"/>
      <c r="E44" s="54"/>
      <c r="F44" s="54"/>
      <c r="G44" s="54"/>
      <c r="H44" s="55"/>
      <c r="I44" s="52">
        <v>3724051</v>
      </c>
      <c r="J44" s="52">
        <v>3601600</v>
      </c>
      <c r="K44" s="52">
        <v>3601600</v>
      </c>
      <c r="L44" s="52"/>
      <c r="M44" s="52"/>
      <c r="N44" s="52">
        <v>22451</v>
      </c>
      <c r="O44" s="52"/>
      <c r="P44" s="52"/>
      <c r="Q44" s="52"/>
      <c r="R44" s="52">
        <v>100000</v>
      </c>
      <c r="S44" s="52"/>
      <c r="T44" s="52"/>
      <c r="U44" s="52"/>
      <c r="V44" s="52"/>
      <c r="W44" s="52">
        <v>100000</v>
      </c>
    </row>
  </sheetData>
  <mergeCells count="28">
    <mergeCell ref="A2:W2"/>
    <mergeCell ref="A3:I3"/>
    <mergeCell ref="J4:M4"/>
    <mergeCell ref="N4:P4"/>
    <mergeCell ref="R4:W4"/>
    <mergeCell ref="J5:K5"/>
    <mergeCell ref="A44:H44"/>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1.0625" right="0.75" top="1" bottom="1" header="0.5" footer="0.5"/>
  <pageSetup paperSize="9" scale="3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70"/>
  <sheetViews>
    <sheetView showZeros="0" workbookViewId="0">
      <selection activeCell="A1" sqref="A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J1" s="141" t="s">
        <v>307</v>
      </c>
    </row>
    <row r="2" ht="28.5" customHeight="1" spans="1:10">
      <c r="A2" s="142" t="s">
        <v>308</v>
      </c>
      <c r="B2" s="34"/>
      <c r="C2" s="34"/>
      <c r="D2" s="34"/>
      <c r="E2" s="34"/>
      <c r="F2" s="85"/>
      <c r="G2" s="34"/>
      <c r="H2" s="85"/>
      <c r="I2" s="85"/>
      <c r="J2" s="34"/>
    </row>
    <row r="3" ht="15" customHeight="1" spans="1:10">
      <c r="A3" s="5" t="str">
        <f>"单位名称："&amp;"中国共产党玉溪市委员会办公室"</f>
        <v>单位名称：中国共产党玉溪市委员会办公室</v>
      </c>
    </row>
    <row r="4" ht="14.25" customHeight="1" spans="1:10">
      <c r="A4" s="68" t="s">
        <v>309</v>
      </c>
      <c r="B4" s="68" t="s">
        <v>310</v>
      </c>
      <c r="C4" s="68" t="s">
        <v>311</v>
      </c>
      <c r="D4" s="68" t="s">
        <v>312</v>
      </c>
      <c r="E4" s="68" t="s">
        <v>313</v>
      </c>
      <c r="F4" s="49" t="s">
        <v>314</v>
      </c>
      <c r="G4" s="68" t="s">
        <v>315</v>
      </c>
      <c r="H4" s="49" t="s">
        <v>316</v>
      </c>
      <c r="I4" s="49" t="s">
        <v>317</v>
      </c>
      <c r="J4" s="68" t="s">
        <v>318</v>
      </c>
    </row>
    <row r="5" ht="14.25" customHeight="1" spans="1:10">
      <c r="A5" s="68">
        <v>1</v>
      </c>
      <c r="B5" s="68">
        <v>2</v>
      </c>
      <c r="C5" s="68">
        <v>3</v>
      </c>
      <c r="D5" s="68">
        <v>4</v>
      </c>
      <c r="E5" s="68">
        <v>5</v>
      </c>
      <c r="F5" s="49">
        <v>6</v>
      </c>
      <c r="G5" s="68">
        <v>7</v>
      </c>
      <c r="H5" s="49">
        <v>8</v>
      </c>
      <c r="I5" s="49">
        <v>9</v>
      </c>
      <c r="J5" s="68">
        <v>10</v>
      </c>
    </row>
    <row r="6" ht="15" customHeight="1" spans="1:10">
      <c r="A6" s="27" t="s">
        <v>64</v>
      </c>
      <c r="B6" s="69"/>
      <c r="C6" s="69"/>
      <c r="D6" s="69"/>
      <c r="E6" s="70"/>
      <c r="F6" s="71"/>
      <c r="G6" s="70"/>
      <c r="H6" s="71"/>
      <c r="I6" s="71"/>
      <c r="J6" s="70"/>
    </row>
    <row r="7" ht="33.75" customHeight="1" spans="1:10">
      <c r="A7" s="143" t="s">
        <v>64</v>
      </c>
      <c r="B7" s="27"/>
      <c r="C7" s="27"/>
      <c r="D7" s="27"/>
      <c r="E7" s="27"/>
      <c r="F7" s="27"/>
      <c r="G7" s="50"/>
      <c r="H7" s="27"/>
      <c r="I7" s="27"/>
      <c r="J7" s="27"/>
    </row>
    <row r="8" ht="33.75" customHeight="1" spans="1:10">
      <c r="A8" s="27" t="s">
        <v>284</v>
      </c>
      <c r="B8" s="27" t="s">
        <v>319</v>
      </c>
      <c r="C8" s="27" t="s">
        <v>320</v>
      </c>
      <c r="D8" s="27" t="s">
        <v>321</v>
      </c>
      <c r="E8" s="27" t="s">
        <v>322</v>
      </c>
      <c r="F8" s="27" t="s">
        <v>323</v>
      </c>
      <c r="G8" s="50" t="s">
        <v>324</v>
      </c>
      <c r="H8" s="27" t="s">
        <v>325</v>
      </c>
      <c r="I8" s="27" t="s">
        <v>326</v>
      </c>
      <c r="J8" s="27" t="s">
        <v>322</v>
      </c>
    </row>
    <row r="9" ht="33.75" customHeight="1" spans="1:10">
      <c r="A9" s="27" t="s">
        <v>284</v>
      </c>
      <c r="B9" s="27" t="s">
        <v>319</v>
      </c>
      <c r="C9" s="27" t="s">
        <v>320</v>
      </c>
      <c r="D9" s="27" t="s">
        <v>321</v>
      </c>
      <c r="E9" s="27" t="s">
        <v>322</v>
      </c>
      <c r="F9" s="27" t="s">
        <v>323</v>
      </c>
      <c r="G9" s="50" t="s">
        <v>324</v>
      </c>
      <c r="H9" s="27" t="s">
        <v>325</v>
      </c>
      <c r="I9" s="27" t="s">
        <v>326</v>
      </c>
      <c r="J9" s="27" t="s">
        <v>322</v>
      </c>
    </row>
    <row r="10" ht="33.75" customHeight="1" spans="1:10">
      <c r="A10" s="27" t="s">
        <v>284</v>
      </c>
      <c r="B10" s="27" t="s">
        <v>319</v>
      </c>
      <c r="C10" s="27" t="s">
        <v>320</v>
      </c>
      <c r="D10" s="27" t="s">
        <v>327</v>
      </c>
      <c r="E10" s="27" t="s">
        <v>322</v>
      </c>
      <c r="F10" s="27" t="s">
        <v>323</v>
      </c>
      <c r="G10" s="50" t="s">
        <v>324</v>
      </c>
      <c r="H10" s="27" t="s">
        <v>325</v>
      </c>
      <c r="I10" s="27" t="s">
        <v>326</v>
      </c>
      <c r="J10" s="27" t="s">
        <v>322</v>
      </c>
    </row>
    <row r="11" ht="33.75" customHeight="1" spans="1:10">
      <c r="A11" s="27" t="s">
        <v>284</v>
      </c>
      <c r="B11" s="27" t="s">
        <v>319</v>
      </c>
      <c r="C11" s="27" t="s">
        <v>328</v>
      </c>
      <c r="D11" s="27" t="s">
        <v>329</v>
      </c>
      <c r="E11" s="27" t="s">
        <v>322</v>
      </c>
      <c r="F11" s="27" t="s">
        <v>323</v>
      </c>
      <c r="G11" s="50" t="s">
        <v>324</v>
      </c>
      <c r="H11" s="27" t="s">
        <v>325</v>
      </c>
      <c r="I11" s="27" t="s">
        <v>326</v>
      </c>
      <c r="J11" s="27" t="s">
        <v>322</v>
      </c>
    </row>
    <row r="12" ht="33.75" customHeight="1" spans="1:10">
      <c r="A12" s="27" t="s">
        <v>284</v>
      </c>
      <c r="B12" s="27" t="s">
        <v>319</v>
      </c>
      <c r="C12" s="27" t="s">
        <v>330</v>
      </c>
      <c r="D12" s="27" t="s">
        <v>331</v>
      </c>
      <c r="E12" s="27" t="s">
        <v>322</v>
      </c>
      <c r="F12" s="27" t="s">
        <v>323</v>
      </c>
      <c r="G12" s="50" t="s">
        <v>324</v>
      </c>
      <c r="H12" s="27" t="s">
        <v>325</v>
      </c>
      <c r="I12" s="27" t="s">
        <v>326</v>
      </c>
      <c r="J12" s="27" t="s">
        <v>322</v>
      </c>
    </row>
    <row r="13" ht="33.75" customHeight="1" spans="1:10">
      <c r="A13" s="27" t="s">
        <v>294</v>
      </c>
      <c r="B13" s="27" t="s">
        <v>332</v>
      </c>
      <c r="C13" s="27" t="s">
        <v>320</v>
      </c>
      <c r="D13" s="27" t="s">
        <v>321</v>
      </c>
      <c r="E13" s="27" t="s">
        <v>333</v>
      </c>
      <c r="F13" s="27" t="s">
        <v>334</v>
      </c>
      <c r="G13" s="50" t="s">
        <v>324</v>
      </c>
      <c r="H13" s="27" t="s">
        <v>335</v>
      </c>
      <c r="I13" s="27" t="s">
        <v>326</v>
      </c>
      <c r="J13" s="27" t="s">
        <v>336</v>
      </c>
    </row>
    <row r="14" ht="33.75" customHeight="1" spans="1:10">
      <c r="A14" s="27" t="s">
        <v>294</v>
      </c>
      <c r="B14" s="27" t="s">
        <v>332</v>
      </c>
      <c r="C14" s="27" t="s">
        <v>320</v>
      </c>
      <c r="D14" s="27" t="s">
        <v>321</v>
      </c>
      <c r="E14" s="27" t="s">
        <v>337</v>
      </c>
      <c r="F14" s="27" t="s">
        <v>323</v>
      </c>
      <c r="G14" s="50" t="s">
        <v>48</v>
      </c>
      <c r="H14" s="27" t="s">
        <v>338</v>
      </c>
      <c r="I14" s="27" t="s">
        <v>326</v>
      </c>
      <c r="J14" s="27" t="s">
        <v>339</v>
      </c>
    </row>
    <row r="15" ht="33.75" customHeight="1" spans="1:10">
      <c r="A15" s="27" t="s">
        <v>294</v>
      </c>
      <c r="B15" s="27" t="s">
        <v>332</v>
      </c>
      <c r="C15" s="27" t="s">
        <v>320</v>
      </c>
      <c r="D15" s="27" t="s">
        <v>327</v>
      </c>
      <c r="E15" s="27" t="s">
        <v>340</v>
      </c>
      <c r="F15" s="27" t="s">
        <v>323</v>
      </c>
      <c r="G15" s="50" t="s">
        <v>324</v>
      </c>
      <c r="H15" s="27" t="s">
        <v>325</v>
      </c>
      <c r="I15" s="27" t="s">
        <v>326</v>
      </c>
      <c r="J15" s="27" t="s">
        <v>341</v>
      </c>
    </row>
    <row r="16" ht="33.75" customHeight="1" spans="1:10">
      <c r="A16" s="27" t="s">
        <v>294</v>
      </c>
      <c r="B16" s="27" t="s">
        <v>332</v>
      </c>
      <c r="C16" s="27" t="s">
        <v>320</v>
      </c>
      <c r="D16" s="27" t="s">
        <v>342</v>
      </c>
      <c r="E16" s="27" t="s">
        <v>343</v>
      </c>
      <c r="F16" s="27" t="s">
        <v>344</v>
      </c>
      <c r="G16" s="50" t="s">
        <v>46</v>
      </c>
      <c r="H16" s="27" t="s">
        <v>345</v>
      </c>
      <c r="I16" s="27" t="s">
        <v>326</v>
      </c>
      <c r="J16" s="27" t="s">
        <v>346</v>
      </c>
    </row>
    <row r="17" ht="33.75" customHeight="1" spans="1:10">
      <c r="A17" s="27" t="s">
        <v>294</v>
      </c>
      <c r="B17" s="27" t="s">
        <v>332</v>
      </c>
      <c r="C17" s="27" t="s">
        <v>328</v>
      </c>
      <c r="D17" s="27" t="s">
        <v>329</v>
      </c>
      <c r="E17" s="27" t="s">
        <v>347</v>
      </c>
      <c r="F17" s="27" t="s">
        <v>323</v>
      </c>
      <c r="G17" s="50" t="s">
        <v>348</v>
      </c>
      <c r="H17" s="27"/>
      <c r="I17" s="27" t="s">
        <v>349</v>
      </c>
      <c r="J17" s="27" t="s">
        <v>350</v>
      </c>
    </row>
    <row r="18" ht="33.75" customHeight="1" spans="1:10">
      <c r="A18" s="27" t="s">
        <v>294</v>
      </c>
      <c r="B18" s="27" t="s">
        <v>332</v>
      </c>
      <c r="C18" s="27" t="s">
        <v>330</v>
      </c>
      <c r="D18" s="27" t="s">
        <v>331</v>
      </c>
      <c r="E18" s="27" t="s">
        <v>351</v>
      </c>
      <c r="F18" s="27" t="s">
        <v>334</v>
      </c>
      <c r="G18" s="50" t="s">
        <v>352</v>
      </c>
      <c r="H18" s="27" t="s">
        <v>325</v>
      </c>
      <c r="I18" s="27" t="s">
        <v>326</v>
      </c>
      <c r="J18" s="27" t="s">
        <v>353</v>
      </c>
    </row>
    <row r="19" ht="33.75" customHeight="1" spans="1:10">
      <c r="A19" s="27" t="s">
        <v>294</v>
      </c>
      <c r="B19" s="27" t="s">
        <v>332</v>
      </c>
      <c r="C19" s="27" t="s">
        <v>354</v>
      </c>
      <c r="D19" s="27" t="s">
        <v>355</v>
      </c>
      <c r="E19" s="27" t="s">
        <v>356</v>
      </c>
      <c r="F19" s="27" t="s">
        <v>344</v>
      </c>
      <c r="G19" s="50" t="s">
        <v>357</v>
      </c>
      <c r="H19" s="27" t="s">
        <v>358</v>
      </c>
      <c r="I19" s="27" t="s">
        <v>326</v>
      </c>
      <c r="J19" s="27" t="s">
        <v>359</v>
      </c>
    </row>
    <row r="20" ht="33.75" customHeight="1" spans="1:10">
      <c r="A20" s="27" t="s">
        <v>300</v>
      </c>
      <c r="B20" s="27" t="s">
        <v>360</v>
      </c>
      <c r="C20" s="27" t="s">
        <v>320</v>
      </c>
      <c r="D20" s="27" t="s">
        <v>321</v>
      </c>
      <c r="E20" s="27" t="s">
        <v>361</v>
      </c>
      <c r="F20" s="27" t="s">
        <v>334</v>
      </c>
      <c r="G20" s="50" t="s">
        <v>362</v>
      </c>
      <c r="H20" s="27" t="s">
        <v>338</v>
      </c>
      <c r="I20" s="27" t="s">
        <v>326</v>
      </c>
      <c r="J20" s="27" t="s">
        <v>363</v>
      </c>
    </row>
    <row r="21" ht="33.75" customHeight="1" spans="1:10">
      <c r="A21" s="27" t="s">
        <v>300</v>
      </c>
      <c r="B21" s="27" t="s">
        <v>360</v>
      </c>
      <c r="C21" s="27" t="s">
        <v>320</v>
      </c>
      <c r="D21" s="27" t="s">
        <v>321</v>
      </c>
      <c r="E21" s="27" t="s">
        <v>364</v>
      </c>
      <c r="F21" s="27" t="s">
        <v>334</v>
      </c>
      <c r="G21" s="50" t="s">
        <v>48</v>
      </c>
      <c r="H21" s="27" t="s">
        <v>365</v>
      </c>
      <c r="I21" s="27" t="s">
        <v>326</v>
      </c>
      <c r="J21" s="27" t="s">
        <v>366</v>
      </c>
    </row>
    <row r="22" ht="33.75" customHeight="1" spans="1:10">
      <c r="A22" s="27" t="s">
        <v>300</v>
      </c>
      <c r="B22" s="27" t="s">
        <v>360</v>
      </c>
      <c r="C22" s="27" t="s">
        <v>320</v>
      </c>
      <c r="D22" s="27" t="s">
        <v>327</v>
      </c>
      <c r="E22" s="27" t="s">
        <v>367</v>
      </c>
      <c r="F22" s="27" t="s">
        <v>334</v>
      </c>
      <c r="G22" s="50" t="s">
        <v>352</v>
      </c>
      <c r="H22" s="27" t="s">
        <v>325</v>
      </c>
      <c r="I22" s="27" t="s">
        <v>326</v>
      </c>
      <c r="J22" s="27" t="s">
        <v>368</v>
      </c>
    </row>
    <row r="23" ht="33.75" customHeight="1" spans="1:10">
      <c r="A23" s="27" t="s">
        <v>300</v>
      </c>
      <c r="B23" s="27" t="s">
        <v>360</v>
      </c>
      <c r="C23" s="27" t="s">
        <v>320</v>
      </c>
      <c r="D23" s="27" t="s">
        <v>327</v>
      </c>
      <c r="E23" s="27" t="s">
        <v>369</v>
      </c>
      <c r="F23" s="27" t="s">
        <v>323</v>
      </c>
      <c r="G23" s="50" t="s">
        <v>324</v>
      </c>
      <c r="H23" s="27" t="s">
        <v>325</v>
      </c>
      <c r="I23" s="27" t="s">
        <v>326</v>
      </c>
      <c r="J23" s="27" t="s">
        <v>370</v>
      </c>
    </row>
    <row r="24" ht="33.75" customHeight="1" spans="1:10">
      <c r="A24" s="27" t="s">
        <v>300</v>
      </c>
      <c r="B24" s="27" t="s">
        <v>360</v>
      </c>
      <c r="C24" s="27" t="s">
        <v>328</v>
      </c>
      <c r="D24" s="27" t="s">
        <v>329</v>
      </c>
      <c r="E24" s="27" t="s">
        <v>371</v>
      </c>
      <c r="F24" s="27" t="s">
        <v>323</v>
      </c>
      <c r="G24" s="50" t="s">
        <v>372</v>
      </c>
      <c r="H24" s="27"/>
      <c r="I24" s="27" t="s">
        <v>349</v>
      </c>
      <c r="J24" s="27" t="s">
        <v>373</v>
      </c>
    </row>
    <row r="25" ht="33.75" customHeight="1" spans="1:10">
      <c r="A25" s="27" t="s">
        <v>300</v>
      </c>
      <c r="B25" s="27" t="s">
        <v>360</v>
      </c>
      <c r="C25" s="27" t="s">
        <v>328</v>
      </c>
      <c r="D25" s="27" t="s">
        <v>329</v>
      </c>
      <c r="E25" s="27" t="s">
        <v>374</v>
      </c>
      <c r="F25" s="27" t="s">
        <v>323</v>
      </c>
      <c r="G25" s="50" t="s">
        <v>375</v>
      </c>
      <c r="H25" s="27"/>
      <c r="I25" s="27" t="s">
        <v>349</v>
      </c>
      <c r="J25" s="27" t="s">
        <v>376</v>
      </c>
    </row>
    <row r="26" ht="33.75" customHeight="1" spans="1:10">
      <c r="A26" s="27" t="s">
        <v>300</v>
      </c>
      <c r="B26" s="27" t="s">
        <v>360</v>
      </c>
      <c r="C26" s="27" t="s">
        <v>330</v>
      </c>
      <c r="D26" s="27" t="s">
        <v>331</v>
      </c>
      <c r="E26" s="27" t="s">
        <v>377</v>
      </c>
      <c r="F26" s="27" t="s">
        <v>334</v>
      </c>
      <c r="G26" s="50" t="s">
        <v>378</v>
      </c>
      <c r="H26" s="27" t="s">
        <v>325</v>
      </c>
      <c r="I26" s="27" t="s">
        <v>326</v>
      </c>
      <c r="J26" s="27" t="s">
        <v>379</v>
      </c>
    </row>
    <row r="27" ht="33.75" customHeight="1" spans="1:10">
      <c r="A27" s="27" t="s">
        <v>286</v>
      </c>
      <c r="B27" s="27" t="s">
        <v>319</v>
      </c>
      <c r="C27" s="27" t="s">
        <v>320</v>
      </c>
      <c r="D27" s="27" t="s">
        <v>327</v>
      </c>
      <c r="E27" s="27" t="s">
        <v>322</v>
      </c>
      <c r="F27" s="27" t="s">
        <v>323</v>
      </c>
      <c r="G27" s="50" t="s">
        <v>380</v>
      </c>
      <c r="H27" s="27"/>
      <c r="I27" s="27" t="s">
        <v>349</v>
      </c>
      <c r="J27" s="27" t="s">
        <v>322</v>
      </c>
    </row>
    <row r="28" ht="33.75" customHeight="1" spans="1:10">
      <c r="A28" s="27" t="s">
        <v>286</v>
      </c>
      <c r="B28" s="27" t="s">
        <v>319</v>
      </c>
      <c r="C28" s="27" t="s">
        <v>320</v>
      </c>
      <c r="D28" s="27" t="s">
        <v>342</v>
      </c>
      <c r="E28" s="27" t="s">
        <v>380</v>
      </c>
      <c r="F28" s="27" t="s">
        <v>323</v>
      </c>
      <c r="G28" s="50" t="s">
        <v>380</v>
      </c>
      <c r="H28" s="27"/>
      <c r="I28" s="27" t="s">
        <v>349</v>
      </c>
      <c r="J28" s="27" t="s">
        <v>380</v>
      </c>
    </row>
    <row r="29" ht="33.75" customHeight="1" spans="1:10">
      <c r="A29" s="27" t="s">
        <v>286</v>
      </c>
      <c r="B29" s="27" t="s">
        <v>319</v>
      </c>
      <c r="C29" s="27" t="s">
        <v>328</v>
      </c>
      <c r="D29" s="27" t="s">
        <v>381</v>
      </c>
      <c r="E29" s="27" t="s">
        <v>322</v>
      </c>
      <c r="F29" s="27" t="s">
        <v>323</v>
      </c>
      <c r="G29" s="50" t="s">
        <v>380</v>
      </c>
      <c r="H29" s="27"/>
      <c r="I29" s="27" t="s">
        <v>349</v>
      </c>
      <c r="J29" s="27" t="s">
        <v>322</v>
      </c>
    </row>
    <row r="30" ht="33.75" customHeight="1" spans="1:10">
      <c r="A30" s="27" t="s">
        <v>286</v>
      </c>
      <c r="B30" s="27" t="s">
        <v>319</v>
      </c>
      <c r="C30" s="27" t="s">
        <v>330</v>
      </c>
      <c r="D30" s="27" t="s">
        <v>331</v>
      </c>
      <c r="E30" s="27" t="s">
        <v>322</v>
      </c>
      <c r="F30" s="27" t="s">
        <v>334</v>
      </c>
      <c r="G30" s="50" t="s">
        <v>382</v>
      </c>
      <c r="H30" s="27" t="s">
        <v>325</v>
      </c>
      <c r="I30" s="27" t="s">
        <v>326</v>
      </c>
      <c r="J30" s="27" t="s">
        <v>322</v>
      </c>
    </row>
    <row r="31" ht="33.75" customHeight="1" spans="1:10">
      <c r="A31" s="27" t="s">
        <v>286</v>
      </c>
      <c r="B31" s="27" t="s">
        <v>319</v>
      </c>
      <c r="C31" s="27" t="s">
        <v>354</v>
      </c>
      <c r="D31" s="27" t="s">
        <v>355</v>
      </c>
      <c r="E31" s="27" t="s">
        <v>322</v>
      </c>
      <c r="F31" s="27" t="s">
        <v>323</v>
      </c>
      <c r="G31" s="50" t="s">
        <v>380</v>
      </c>
      <c r="H31" s="27"/>
      <c r="I31" s="27" t="s">
        <v>349</v>
      </c>
      <c r="J31" s="27" t="s">
        <v>322</v>
      </c>
    </row>
    <row r="32" ht="33.75" customHeight="1" spans="1:10">
      <c r="A32" s="27" t="s">
        <v>276</v>
      </c>
      <c r="B32" s="27" t="s">
        <v>383</v>
      </c>
      <c r="C32" s="27" t="s">
        <v>320</v>
      </c>
      <c r="D32" s="27" t="s">
        <v>321</v>
      </c>
      <c r="E32" s="27" t="s">
        <v>384</v>
      </c>
      <c r="F32" s="27" t="s">
        <v>385</v>
      </c>
      <c r="G32" s="50" t="s">
        <v>45</v>
      </c>
      <c r="H32" s="27" t="s">
        <v>386</v>
      </c>
      <c r="I32" s="27" t="s">
        <v>326</v>
      </c>
      <c r="J32" s="27" t="s">
        <v>387</v>
      </c>
    </row>
    <row r="33" ht="33.75" customHeight="1" spans="1:10">
      <c r="A33" s="27" t="s">
        <v>276</v>
      </c>
      <c r="B33" s="27" t="s">
        <v>383</v>
      </c>
      <c r="C33" s="27" t="s">
        <v>320</v>
      </c>
      <c r="D33" s="27" t="s">
        <v>321</v>
      </c>
      <c r="E33" s="27" t="s">
        <v>388</v>
      </c>
      <c r="F33" s="27" t="s">
        <v>385</v>
      </c>
      <c r="G33" s="50" t="s">
        <v>44</v>
      </c>
      <c r="H33" s="27" t="s">
        <v>338</v>
      </c>
      <c r="I33" s="27" t="s">
        <v>326</v>
      </c>
      <c r="J33" s="27" t="s">
        <v>389</v>
      </c>
    </row>
    <row r="34" ht="33.75" customHeight="1" spans="1:10">
      <c r="A34" s="27" t="s">
        <v>276</v>
      </c>
      <c r="B34" s="27" t="s">
        <v>383</v>
      </c>
      <c r="C34" s="27" t="s">
        <v>320</v>
      </c>
      <c r="D34" s="27" t="s">
        <v>327</v>
      </c>
      <c r="E34" s="27" t="s">
        <v>390</v>
      </c>
      <c r="F34" s="27" t="s">
        <v>385</v>
      </c>
      <c r="G34" s="50" t="s">
        <v>378</v>
      </c>
      <c r="H34" s="27" t="s">
        <v>325</v>
      </c>
      <c r="I34" s="27" t="s">
        <v>326</v>
      </c>
      <c r="J34" s="27" t="s">
        <v>391</v>
      </c>
    </row>
    <row r="35" ht="33.75" customHeight="1" spans="1:10">
      <c r="A35" s="27" t="s">
        <v>276</v>
      </c>
      <c r="B35" s="27" t="s">
        <v>383</v>
      </c>
      <c r="C35" s="27" t="s">
        <v>328</v>
      </c>
      <c r="D35" s="27" t="s">
        <v>392</v>
      </c>
      <c r="E35" s="27" t="s">
        <v>393</v>
      </c>
      <c r="F35" s="27" t="s">
        <v>385</v>
      </c>
      <c r="G35" s="50" t="s">
        <v>362</v>
      </c>
      <c r="H35" s="27" t="s">
        <v>358</v>
      </c>
      <c r="I35" s="27" t="s">
        <v>326</v>
      </c>
      <c r="J35" s="27" t="s">
        <v>394</v>
      </c>
    </row>
    <row r="36" ht="33.75" customHeight="1" spans="1:10">
      <c r="A36" s="27" t="s">
        <v>276</v>
      </c>
      <c r="B36" s="27" t="s">
        <v>383</v>
      </c>
      <c r="C36" s="27" t="s">
        <v>330</v>
      </c>
      <c r="D36" s="27" t="s">
        <v>331</v>
      </c>
      <c r="E36" s="27" t="s">
        <v>395</v>
      </c>
      <c r="F36" s="27" t="s">
        <v>334</v>
      </c>
      <c r="G36" s="50" t="s">
        <v>396</v>
      </c>
      <c r="H36" s="27" t="s">
        <v>325</v>
      </c>
      <c r="I36" s="27" t="s">
        <v>326</v>
      </c>
      <c r="J36" s="27" t="s">
        <v>397</v>
      </c>
    </row>
    <row r="37" ht="33.75" customHeight="1" spans="1:10">
      <c r="A37" s="27" t="s">
        <v>290</v>
      </c>
      <c r="B37" s="27" t="s">
        <v>398</v>
      </c>
      <c r="C37" s="27" t="s">
        <v>320</v>
      </c>
      <c r="D37" s="27" t="s">
        <v>327</v>
      </c>
      <c r="E37" s="27" t="s">
        <v>380</v>
      </c>
      <c r="F37" s="27" t="s">
        <v>323</v>
      </c>
      <c r="G37" s="50" t="s">
        <v>380</v>
      </c>
      <c r="H37" s="27"/>
      <c r="I37" s="27" t="s">
        <v>349</v>
      </c>
      <c r="J37" s="27" t="s">
        <v>322</v>
      </c>
    </row>
    <row r="38" ht="33.75" customHeight="1" spans="1:10">
      <c r="A38" s="27" t="s">
        <v>290</v>
      </c>
      <c r="B38" s="27" t="s">
        <v>398</v>
      </c>
      <c r="C38" s="27" t="s">
        <v>320</v>
      </c>
      <c r="D38" s="27" t="s">
        <v>342</v>
      </c>
      <c r="E38" s="27" t="s">
        <v>380</v>
      </c>
      <c r="F38" s="27" t="s">
        <v>323</v>
      </c>
      <c r="G38" s="50" t="s">
        <v>380</v>
      </c>
      <c r="H38" s="27"/>
      <c r="I38" s="27" t="s">
        <v>349</v>
      </c>
      <c r="J38" s="27" t="s">
        <v>322</v>
      </c>
    </row>
    <row r="39" ht="33.75" customHeight="1" spans="1:10">
      <c r="A39" s="27" t="s">
        <v>290</v>
      </c>
      <c r="B39" s="27" t="s">
        <v>398</v>
      </c>
      <c r="C39" s="27" t="s">
        <v>328</v>
      </c>
      <c r="D39" s="27" t="s">
        <v>381</v>
      </c>
      <c r="E39" s="27" t="s">
        <v>380</v>
      </c>
      <c r="F39" s="27" t="s">
        <v>323</v>
      </c>
      <c r="G39" s="50" t="s">
        <v>380</v>
      </c>
      <c r="H39" s="27"/>
      <c r="I39" s="27" t="s">
        <v>349</v>
      </c>
      <c r="J39" s="27" t="s">
        <v>322</v>
      </c>
    </row>
    <row r="40" ht="33.75" customHeight="1" spans="1:10">
      <c r="A40" s="27" t="s">
        <v>290</v>
      </c>
      <c r="B40" s="27" t="s">
        <v>398</v>
      </c>
      <c r="C40" s="27" t="s">
        <v>328</v>
      </c>
      <c r="D40" s="27" t="s">
        <v>381</v>
      </c>
      <c r="E40" s="27" t="s">
        <v>399</v>
      </c>
      <c r="F40" s="27" t="s">
        <v>323</v>
      </c>
      <c r="G40" s="50" t="s">
        <v>380</v>
      </c>
      <c r="H40" s="27"/>
      <c r="I40" s="27" t="s">
        <v>349</v>
      </c>
      <c r="J40" s="27" t="s">
        <v>380</v>
      </c>
    </row>
    <row r="41" ht="33.75" customHeight="1" spans="1:10">
      <c r="A41" s="27" t="s">
        <v>290</v>
      </c>
      <c r="B41" s="27" t="s">
        <v>398</v>
      </c>
      <c r="C41" s="27" t="s">
        <v>330</v>
      </c>
      <c r="D41" s="27" t="s">
        <v>331</v>
      </c>
      <c r="E41" s="27" t="s">
        <v>380</v>
      </c>
      <c r="F41" s="27" t="s">
        <v>334</v>
      </c>
      <c r="G41" s="50" t="s">
        <v>396</v>
      </c>
      <c r="H41" s="27" t="s">
        <v>325</v>
      </c>
      <c r="I41" s="27" t="s">
        <v>326</v>
      </c>
      <c r="J41" s="27" t="s">
        <v>322</v>
      </c>
    </row>
    <row r="42" ht="33.75" customHeight="1" spans="1:10">
      <c r="A42" s="27" t="s">
        <v>292</v>
      </c>
      <c r="B42" s="27" t="s">
        <v>398</v>
      </c>
      <c r="C42" s="27" t="s">
        <v>320</v>
      </c>
      <c r="D42" s="27" t="s">
        <v>327</v>
      </c>
      <c r="E42" s="27" t="s">
        <v>380</v>
      </c>
      <c r="F42" s="27" t="s">
        <v>323</v>
      </c>
      <c r="G42" s="50" t="s">
        <v>380</v>
      </c>
      <c r="H42" s="27"/>
      <c r="I42" s="27" t="s">
        <v>349</v>
      </c>
      <c r="J42" s="27" t="s">
        <v>322</v>
      </c>
    </row>
    <row r="43" ht="33.75" customHeight="1" spans="1:10">
      <c r="A43" s="27" t="s">
        <v>292</v>
      </c>
      <c r="B43" s="27" t="s">
        <v>398</v>
      </c>
      <c r="C43" s="27" t="s">
        <v>320</v>
      </c>
      <c r="D43" s="27" t="s">
        <v>327</v>
      </c>
      <c r="E43" s="27" t="s">
        <v>380</v>
      </c>
      <c r="F43" s="27" t="s">
        <v>323</v>
      </c>
      <c r="G43" s="50" t="s">
        <v>380</v>
      </c>
      <c r="H43" s="27"/>
      <c r="I43" s="27" t="s">
        <v>349</v>
      </c>
      <c r="J43" s="27" t="s">
        <v>380</v>
      </c>
    </row>
    <row r="44" ht="33.75" customHeight="1" spans="1:10">
      <c r="A44" s="27" t="s">
        <v>292</v>
      </c>
      <c r="B44" s="27" t="s">
        <v>398</v>
      </c>
      <c r="C44" s="27" t="s">
        <v>320</v>
      </c>
      <c r="D44" s="27" t="s">
        <v>342</v>
      </c>
      <c r="E44" s="27" t="s">
        <v>380</v>
      </c>
      <c r="F44" s="27" t="s">
        <v>323</v>
      </c>
      <c r="G44" s="50" t="s">
        <v>380</v>
      </c>
      <c r="H44" s="27"/>
      <c r="I44" s="27" t="s">
        <v>349</v>
      </c>
      <c r="J44" s="27" t="s">
        <v>322</v>
      </c>
    </row>
    <row r="45" ht="33.75" customHeight="1" spans="1:10">
      <c r="A45" s="27" t="s">
        <v>292</v>
      </c>
      <c r="B45" s="27" t="s">
        <v>398</v>
      </c>
      <c r="C45" s="27" t="s">
        <v>328</v>
      </c>
      <c r="D45" s="27" t="s">
        <v>381</v>
      </c>
      <c r="E45" s="27" t="s">
        <v>380</v>
      </c>
      <c r="F45" s="27" t="s">
        <v>323</v>
      </c>
      <c r="G45" s="50" t="s">
        <v>380</v>
      </c>
      <c r="H45" s="27"/>
      <c r="I45" s="27" t="s">
        <v>349</v>
      </c>
      <c r="J45" s="27" t="s">
        <v>322</v>
      </c>
    </row>
    <row r="46" ht="33.75" customHeight="1" spans="1:10">
      <c r="A46" s="27" t="s">
        <v>292</v>
      </c>
      <c r="B46" s="27" t="s">
        <v>398</v>
      </c>
      <c r="C46" s="27" t="s">
        <v>330</v>
      </c>
      <c r="D46" s="27" t="s">
        <v>331</v>
      </c>
      <c r="E46" s="27" t="s">
        <v>380</v>
      </c>
      <c r="F46" s="27" t="s">
        <v>334</v>
      </c>
      <c r="G46" s="50" t="s">
        <v>396</v>
      </c>
      <c r="H46" s="27" t="s">
        <v>325</v>
      </c>
      <c r="I46" s="27" t="s">
        <v>326</v>
      </c>
      <c r="J46" s="27" t="s">
        <v>322</v>
      </c>
    </row>
    <row r="47" ht="33.75" customHeight="1" spans="1:10">
      <c r="A47" s="27" t="s">
        <v>302</v>
      </c>
      <c r="B47" s="27" t="s">
        <v>400</v>
      </c>
      <c r="C47" s="27" t="s">
        <v>320</v>
      </c>
      <c r="D47" s="27" t="s">
        <v>321</v>
      </c>
      <c r="E47" s="27" t="s">
        <v>401</v>
      </c>
      <c r="F47" s="27" t="s">
        <v>334</v>
      </c>
      <c r="G47" s="50" t="s">
        <v>45</v>
      </c>
      <c r="H47" s="27" t="s">
        <v>402</v>
      </c>
      <c r="I47" s="27" t="s">
        <v>326</v>
      </c>
      <c r="J47" s="27" t="s">
        <v>403</v>
      </c>
    </row>
    <row r="48" ht="33.75" customHeight="1" spans="1:10">
      <c r="A48" s="27" t="s">
        <v>302</v>
      </c>
      <c r="B48" s="27" t="s">
        <v>400</v>
      </c>
      <c r="C48" s="27" t="s">
        <v>320</v>
      </c>
      <c r="D48" s="27" t="s">
        <v>321</v>
      </c>
      <c r="E48" s="27" t="s">
        <v>404</v>
      </c>
      <c r="F48" s="27" t="s">
        <v>334</v>
      </c>
      <c r="G48" s="50" t="s">
        <v>58</v>
      </c>
      <c r="H48" s="27" t="s">
        <v>405</v>
      </c>
      <c r="I48" s="27" t="s">
        <v>326</v>
      </c>
      <c r="J48" s="27" t="s">
        <v>406</v>
      </c>
    </row>
    <row r="49" ht="33.75" customHeight="1" spans="1:10">
      <c r="A49" s="27" t="s">
        <v>302</v>
      </c>
      <c r="B49" s="27" t="s">
        <v>400</v>
      </c>
      <c r="C49" s="27" t="s">
        <v>320</v>
      </c>
      <c r="D49" s="27" t="s">
        <v>321</v>
      </c>
      <c r="E49" s="27" t="s">
        <v>407</v>
      </c>
      <c r="F49" s="27" t="s">
        <v>334</v>
      </c>
      <c r="G49" s="50" t="s">
        <v>49</v>
      </c>
      <c r="H49" s="27" t="s">
        <v>408</v>
      </c>
      <c r="I49" s="27" t="s">
        <v>326</v>
      </c>
      <c r="J49" s="27" t="s">
        <v>409</v>
      </c>
    </row>
    <row r="50" ht="33.75" customHeight="1" spans="1:10">
      <c r="A50" s="27" t="s">
        <v>302</v>
      </c>
      <c r="B50" s="27" t="s">
        <v>400</v>
      </c>
      <c r="C50" s="27" t="s">
        <v>320</v>
      </c>
      <c r="D50" s="27" t="s">
        <v>321</v>
      </c>
      <c r="E50" s="27" t="s">
        <v>410</v>
      </c>
      <c r="F50" s="27" t="s">
        <v>334</v>
      </c>
      <c r="G50" s="50" t="s">
        <v>411</v>
      </c>
      <c r="H50" s="27" t="s">
        <v>412</v>
      </c>
      <c r="I50" s="27" t="s">
        <v>326</v>
      </c>
      <c r="J50" s="27" t="s">
        <v>413</v>
      </c>
    </row>
    <row r="51" ht="33.75" customHeight="1" spans="1:10">
      <c r="A51" s="27" t="s">
        <v>302</v>
      </c>
      <c r="B51" s="27" t="s">
        <v>400</v>
      </c>
      <c r="C51" s="27" t="s">
        <v>328</v>
      </c>
      <c r="D51" s="27" t="s">
        <v>329</v>
      </c>
      <c r="E51" s="27" t="s">
        <v>414</v>
      </c>
      <c r="F51" s="27" t="s">
        <v>323</v>
      </c>
      <c r="G51" s="50" t="s">
        <v>415</v>
      </c>
      <c r="H51" s="27"/>
      <c r="I51" s="27" t="s">
        <v>349</v>
      </c>
      <c r="J51" s="27" t="s">
        <v>416</v>
      </c>
    </row>
    <row r="52" ht="33.75" customHeight="1" spans="1:10">
      <c r="A52" s="27" t="s">
        <v>302</v>
      </c>
      <c r="B52" s="27" t="s">
        <v>400</v>
      </c>
      <c r="C52" s="27" t="s">
        <v>330</v>
      </c>
      <c r="D52" s="27" t="s">
        <v>331</v>
      </c>
      <c r="E52" s="27" t="s">
        <v>417</v>
      </c>
      <c r="F52" s="27" t="s">
        <v>334</v>
      </c>
      <c r="G52" s="50" t="s">
        <v>352</v>
      </c>
      <c r="H52" s="27" t="s">
        <v>325</v>
      </c>
      <c r="I52" s="27" t="s">
        <v>326</v>
      </c>
      <c r="J52" s="27" t="s">
        <v>418</v>
      </c>
    </row>
    <row r="53" ht="33.75" customHeight="1" spans="1:10">
      <c r="A53" s="27" t="s">
        <v>302</v>
      </c>
      <c r="B53" s="27" t="s">
        <v>400</v>
      </c>
      <c r="C53" s="27" t="s">
        <v>330</v>
      </c>
      <c r="D53" s="27" t="s">
        <v>331</v>
      </c>
      <c r="E53" s="27" t="s">
        <v>419</v>
      </c>
      <c r="F53" s="27" t="s">
        <v>334</v>
      </c>
      <c r="G53" s="50" t="s">
        <v>352</v>
      </c>
      <c r="H53" s="27" t="s">
        <v>325</v>
      </c>
      <c r="I53" s="27" t="s">
        <v>326</v>
      </c>
      <c r="J53" s="27" t="s">
        <v>420</v>
      </c>
    </row>
    <row r="54" ht="33.75" customHeight="1" spans="1:10">
      <c r="A54" s="27" t="s">
        <v>302</v>
      </c>
      <c r="B54" s="27" t="s">
        <v>400</v>
      </c>
      <c r="C54" s="27" t="s">
        <v>354</v>
      </c>
      <c r="D54" s="27" t="s">
        <v>355</v>
      </c>
      <c r="E54" s="27" t="s">
        <v>421</v>
      </c>
      <c r="F54" s="27" t="s">
        <v>344</v>
      </c>
      <c r="G54" s="50" t="s">
        <v>147</v>
      </c>
      <c r="H54" s="27" t="s">
        <v>422</v>
      </c>
      <c r="I54" s="27" t="s">
        <v>326</v>
      </c>
      <c r="J54" s="27" t="s">
        <v>423</v>
      </c>
    </row>
    <row r="55" ht="33.75" customHeight="1" spans="1:10">
      <c r="A55" s="27" t="s">
        <v>304</v>
      </c>
      <c r="B55" s="27" t="s">
        <v>424</v>
      </c>
      <c r="C55" s="27" t="s">
        <v>320</v>
      </c>
      <c r="D55" s="27" t="s">
        <v>321</v>
      </c>
      <c r="E55" s="27" t="s">
        <v>425</v>
      </c>
      <c r="F55" s="27" t="s">
        <v>334</v>
      </c>
      <c r="G55" s="50" t="s">
        <v>426</v>
      </c>
      <c r="H55" s="27" t="s">
        <v>412</v>
      </c>
      <c r="I55" s="27" t="s">
        <v>326</v>
      </c>
      <c r="J55" s="27" t="s">
        <v>427</v>
      </c>
    </row>
    <row r="56" ht="33.75" customHeight="1" spans="1:10">
      <c r="A56" s="27" t="s">
        <v>304</v>
      </c>
      <c r="B56" s="27" t="s">
        <v>424</v>
      </c>
      <c r="C56" s="27" t="s">
        <v>320</v>
      </c>
      <c r="D56" s="27" t="s">
        <v>321</v>
      </c>
      <c r="E56" s="27" t="s">
        <v>428</v>
      </c>
      <c r="F56" s="27" t="s">
        <v>334</v>
      </c>
      <c r="G56" s="50" t="s">
        <v>53</v>
      </c>
      <c r="H56" s="27" t="s">
        <v>429</v>
      </c>
      <c r="I56" s="27" t="s">
        <v>326</v>
      </c>
      <c r="J56" s="27" t="s">
        <v>430</v>
      </c>
    </row>
    <row r="57" ht="33.75" customHeight="1" spans="1:10">
      <c r="A57" s="27" t="s">
        <v>304</v>
      </c>
      <c r="B57" s="27" t="s">
        <v>424</v>
      </c>
      <c r="C57" s="27" t="s">
        <v>320</v>
      </c>
      <c r="D57" s="27" t="s">
        <v>321</v>
      </c>
      <c r="E57" s="27" t="s">
        <v>431</v>
      </c>
      <c r="F57" s="27" t="s">
        <v>334</v>
      </c>
      <c r="G57" s="50" t="s">
        <v>58</v>
      </c>
      <c r="H57" s="27" t="s">
        <v>405</v>
      </c>
      <c r="I57" s="27" t="s">
        <v>326</v>
      </c>
      <c r="J57" s="27" t="s">
        <v>432</v>
      </c>
    </row>
    <row r="58" ht="33.75" customHeight="1" spans="1:10">
      <c r="A58" s="27" t="s">
        <v>304</v>
      </c>
      <c r="B58" s="27" t="s">
        <v>424</v>
      </c>
      <c r="C58" s="27" t="s">
        <v>320</v>
      </c>
      <c r="D58" s="27" t="s">
        <v>321</v>
      </c>
      <c r="E58" s="27" t="s">
        <v>433</v>
      </c>
      <c r="F58" s="27" t="s">
        <v>334</v>
      </c>
      <c r="G58" s="50" t="s">
        <v>46</v>
      </c>
      <c r="H58" s="27" t="s">
        <v>429</v>
      </c>
      <c r="I58" s="27" t="s">
        <v>326</v>
      </c>
      <c r="J58" s="27" t="s">
        <v>434</v>
      </c>
    </row>
    <row r="59" ht="33.75" customHeight="1" spans="1:10">
      <c r="A59" s="27" t="s">
        <v>304</v>
      </c>
      <c r="B59" s="27" t="s">
        <v>424</v>
      </c>
      <c r="C59" s="27" t="s">
        <v>320</v>
      </c>
      <c r="D59" s="27" t="s">
        <v>321</v>
      </c>
      <c r="E59" s="27" t="s">
        <v>435</v>
      </c>
      <c r="F59" s="27" t="s">
        <v>334</v>
      </c>
      <c r="G59" s="50" t="s">
        <v>352</v>
      </c>
      <c r="H59" s="27" t="s">
        <v>325</v>
      </c>
      <c r="I59" s="27" t="s">
        <v>326</v>
      </c>
      <c r="J59" s="27" t="s">
        <v>436</v>
      </c>
    </row>
    <row r="60" ht="33.75" customHeight="1" spans="1:10">
      <c r="A60" s="27" t="s">
        <v>304</v>
      </c>
      <c r="B60" s="27" t="s">
        <v>424</v>
      </c>
      <c r="C60" s="27" t="s">
        <v>320</v>
      </c>
      <c r="D60" s="27" t="s">
        <v>321</v>
      </c>
      <c r="E60" s="27" t="s">
        <v>437</v>
      </c>
      <c r="F60" s="27" t="s">
        <v>323</v>
      </c>
      <c r="G60" s="50" t="s">
        <v>47</v>
      </c>
      <c r="H60" s="27" t="s">
        <v>438</v>
      </c>
      <c r="I60" s="27" t="s">
        <v>326</v>
      </c>
      <c r="J60" s="27" t="s">
        <v>439</v>
      </c>
    </row>
    <row r="61" ht="33.75" customHeight="1" spans="1:10">
      <c r="A61" s="27" t="s">
        <v>304</v>
      </c>
      <c r="B61" s="27" t="s">
        <v>424</v>
      </c>
      <c r="C61" s="27" t="s">
        <v>320</v>
      </c>
      <c r="D61" s="27" t="s">
        <v>327</v>
      </c>
      <c r="E61" s="27" t="s">
        <v>440</v>
      </c>
      <c r="F61" s="27" t="s">
        <v>334</v>
      </c>
      <c r="G61" s="50" t="s">
        <v>378</v>
      </c>
      <c r="H61" s="27" t="s">
        <v>325</v>
      </c>
      <c r="I61" s="27" t="s">
        <v>326</v>
      </c>
      <c r="J61" s="27" t="s">
        <v>441</v>
      </c>
    </row>
    <row r="62" ht="33.75" customHeight="1" spans="1:10">
      <c r="A62" s="27" t="s">
        <v>304</v>
      </c>
      <c r="B62" s="27" t="s">
        <v>424</v>
      </c>
      <c r="C62" s="27" t="s">
        <v>328</v>
      </c>
      <c r="D62" s="27" t="s">
        <v>329</v>
      </c>
      <c r="E62" s="27" t="s">
        <v>442</v>
      </c>
      <c r="F62" s="27" t="s">
        <v>323</v>
      </c>
      <c r="G62" s="50" t="s">
        <v>443</v>
      </c>
      <c r="H62" s="27"/>
      <c r="I62" s="27" t="s">
        <v>349</v>
      </c>
      <c r="J62" s="27" t="s">
        <v>444</v>
      </c>
    </row>
    <row r="63" ht="33.75" customHeight="1" spans="1:10">
      <c r="A63" s="27" t="s">
        <v>304</v>
      </c>
      <c r="B63" s="27" t="s">
        <v>424</v>
      </c>
      <c r="C63" s="27" t="s">
        <v>330</v>
      </c>
      <c r="D63" s="27" t="s">
        <v>331</v>
      </c>
      <c r="E63" s="27" t="s">
        <v>445</v>
      </c>
      <c r="F63" s="27" t="s">
        <v>334</v>
      </c>
      <c r="G63" s="50" t="s">
        <v>352</v>
      </c>
      <c r="H63" s="27" t="s">
        <v>325</v>
      </c>
      <c r="I63" s="27" t="s">
        <v>326</v>
      </c>
      <c r="J63" s="27" t="s">
        <v>446</v>
      </c>
    </row>
    <row r="64" ht="33.75" customHeight="1" spans="1:10">
      <c r="A64" s="27" t="s">
        <v>296</v>
      </c>
      <c r="B64" s="27" t="s">
        <v>447</v>
      </c>
      <c r="C64" s="27" t="s">
        <v>320</v>
      </c>
      <c r="D64" s="27" t="s">
        <v>321</v>
      </c>
      <c r="E64" s="27" t="s">
        <v>448</v>
      </c>
      <c r="F64" s="27" t="s">
        <v>334</v>
      </c>
      <c r="G64" s="50" t="s">
        <v>449</v>
      </c>
      <c r="H64" s="27" t="s">
        <v>438</v>
      </c>
      <c r="I64" s="27" t="s">
        <v>326</v>
      </c>
      <c r="J64" s="27" t="s">
        <v>450</v>
      </c>
    </row>
    <row r="65" ht="33.75" customHeight="1" spans="1:10">
      <c r="A65" s="27" t="s">
        <v>296</v>
      </c>
      <c r="B65" s="27" t="s">
        <v>447</v>
      </c>
      <c r="C65" s="27" t="s">
        <v>320</v>
      </c>
      <c r="D65" s="27" t="s">
        <v>321</v>
      </c>
      <c r="E65" s="27" t="s">
        <v>451</v>
      </c>
      <c r="F65" s="27" t="s">
        <v>334</v>
      </c>
      <c r="G65" s="50" t="s">
        <v>324</v>
      </c>
      <c r="H65" s="27" t="s">
        <v>338</v>
      </c>
      <c r="I65" s="27" t="s">
        <v>326</v>
      </c>
      <c r="J65" s="27" t="s">
        <v>452</v>
      </c>
    </row>
    <row r="66" ht="33.75" customHeight="1" spans="1:10">
      <c r="A66" s="27" t="s">
        <v>296</v>
      </c>
      <c r="B66" s="27" t="s">
        <v>447</v>
      </c>
      <c r="C66" s="27" t="s">
        <v>320</v>
      </c>
      <c r="D66" s="27" t="s">
        <v>327</v>
      </c>
      <c r="E66" s="27" t="s">
        <v>453</v>
      </c>
      <c r="F66" s="27" t="s">
        <v>323</v>
      </c>
      <c r="G66" s="50" t="s">
        <v>324</v>
      </c>
      <c r="H66" s="27" t="s">
        <v>325</v>
      </c>
      <c r="I66" s="27" t="s">
        <v>326</v>
      </c>
      <c r="J66" s="27" t="s">
        <v>454</v>
      </c>
    </row>
    <row r="67" ht="33.75" customHeight="1" spans="1:10">
      <c r="A67" s="27" t="s">
        <v>296</v>
      </c>
      <c r="B67" s="27" t="s">
        <v>447</v>
      </c>
      <c r="C67" s="27" t="s">
        <v>320</v>
      </c>
      <c r="D67" s="27" t="s">
        <v>342</v>
      </c>
      <c r="E67" s="27" t="s">
        <v>455</v>
      </c>
      <c r="F67" s="27" t="s">
        <v>323</v>
      </c>
      <c r="G67" s="50" t="s">
        <v>324</v>
      </c>
      <c r="H67" s="27" t="s">
        <v>325</v>
      </c>
      <c r="I67" s="27" t="s">
        <v>326</v>
      </c>
      <c r="J67" s="27" t="s">
        <v>456</v>
      </c>
    </row>
    <row r="68" ht="33.75" customHeight="1" spans="1:10">
      <c r="A68" s="27" t="s">
        <v>296</v>
      </c>
      <c r="B68" s="27" t="s">
        <v>447</v>
      </c>
      <c r="C68" s="27" t="s">
        <v>328</v>
      </c>
      <c r="D68" s="27" t="s">
        <v>329</v>
      </c>
      <c r="E68" s="27" t="s">
        <v>457</v>
      </c>
      <c r="F68" s="27" t="s">
        <v>323</v>
      </c>
      <c r="G68" s="50" t="s">
        <v>348</v>
      </c>
      <c r="H68" s="27"/>
      <c r="I68" s="27" t="s">
        <v>349</v>
      </c>
      <c r="J68" s="27" t="s">
        <v>458</v>
      </c>
    </row>
    <row r="69" ht="33.75" customHeight="1" spans="1:10">
      <c r="A69" s="27" t="s">
        <v>296</v>
      </c>
      <c r="B69" s="27" t="s">
        <v>447</v>
      </c>
      <c r="C69" s="27" t="s">
        <v>330</v>
      </c>
      <c r="D69" s="27" t="s">
        <v>331</v>
      </c>
      <c r="E69" s="27" t="s">
        <v>459</v>
      </c>
      <c r="F69" s="27" t="s">
        <v>334</v>
      </c>
      <c r="G69" s="50" t="s">
        <v>352</v>
      </c>
      <c r="H69" s="27" t="s">
        <v>325</v>
      </c>
      <c r="I69" s="27" t="s">
        <v>326</v>
      </c>
      <c r="J69" s="27" t="s">
        <v>460</v>
      </c>
    </row>
    <row r="70" ht="33.75" customHeight="1" spans="1:10">
      <c r="A70" s="27" t="s">
        <v>296</v>
      </c>
      <c r="B70" s="27" t="s">
        <v>447</v>
      </c>
      <c r="C70" s="27" t="s">
        <v>354</v>
      </c>
      <c r="D70" s="27" t="s">
        <v>355</v>
      </c>
      <c r="E70" s="27" t="s">
        <v>461</v>
      </c>
      <c r="F70" s="27" t="s">
        <v>344</v>
      </c>
      <c r="G70" s="50" t="s">
        <v>462</v>
      </c>
      <c r="H70" s="27" t="s">
        <v>358</v>
      </c>
      <c r="I70" s="27" t="s">
        <v>326</v>
      </c>
      <c r="J70" s="27" t="s">
        <v>463</v>
      </c>
    </row>
  </sheetData>
  <mergeCells count="22">
    <mergeCell ref="A2:J2"/>
    <mergeCell ref="A3:H3"/>
    <mergeCell ref="A8:A12"/>
    <mergeCell ref="A13:A19"/>
    <mergeCell ref="A20:A26"/>
    <mergeCell ref="A27:A31"/>
    <mergeCell ref="A32:A36"/>
    <mergeCell ref="A37:A41"/>
    <mergeCell ref="A42:A46"/>
    <mergeCell ref="A47:A54"/>
    <mergeCell ref="A55:A63"/>
    <mergeCell ref="A64:A70"/>
    <mergeCell ref="B8:B12"/>
    <mergeCell ref="B13:B19"/>
    <mergeCell ref="B20:B26"/>
    <mergeCell ref="B27:B31"/>
    <mergeCell ref="B32:B36"/>
    <mergeCell ref="B37:B41"/>
    <mergeCell ref="B42:B46"/>
    <mergeCell ref="B47:B54"/>
    <mergeCell ref="B55:B63"/>
    <mergeCell ref="B64:B70"/>
  </mergeCells>
  <pageMargins left="0.75" right="0.75" top="1" bottom="1" header="0.5" footer="0.5"/>
  <pageSetup paperSize="9" scale="67"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B15" sqref="B15"/>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1:6">
      <c r="B1" s="133"/>
      <c r="F1" s="134" t="s">
        <v>464</v>
      </c>
    </row>
    <row r="2" ht="28.5" customHeight="1" spans="1:6">
      <c r="A2" s="34" t="s">
        <v>465</v>
      </c>
      <c r="B2" s="34"/>
      <c r="C2" s="34"/>
      <c r="D2" s="34"/>
      <c r="E2" s="34"/>
      <c r="F2" s="34"/>
    </row>
    <row r="3" ht="15" customHeight="1" spans="1:6">
      <c r="A3" s="135" t="str">
        <f>"单位名称："&amp;"中国共产党玉溪市委员会办公室"</f>
        <v>单位名称：中国共产党玉溪市委员会办公室</v>
      </c>
      <c r="B3" s="136"/>
      <c r="C3" s="136"/>
      <c r="D3" s="74"/>
      <c r="E3" s="74"/>
      <c r="F3" s="137" t="s">
        <v>466</v>
      </c>
    </row>
    <row r="4" ht="18.75" customHeight="1" spans="1:6">
      <c r="A4" s="37" t="s">
        <v>132</v>
      </c>
      <c r="B4" s="37" t="s">
        <v>68</v>
      </c>
      <c r="C4" s="37" t="s">
        <v>69</v>
      </c>
      <c r="D4" s="38" t="s">
        <v>467</v>
      </c>
      <c r="E4" s="48"/>
      <c r="F4" s="48"/>
    </row>
    <row r="5" ht="30" customHeight="1" spans="1:6">
      <c r="A5" s="47"/>
      <c r="B5" s="47"/>
      <c r="C5" s="47"/>
      <c r="D5" s="38" t="s">
        <v>30</v>
      </c>
      <c r="E5" s="48" t="s">
        <v>72</v>
      </c>
      <c r="F5" s="48" t="s">
        <v>73</v>
      </c>
    </row>
    <row r="6" ht="16.5" customHeight="1" spans="1:6">
      <c r="A6" s="48">
        <v>1</v>
      </c>
      <c r="B6" s="48">
        <v>2</v>
      </c>
      <c r="C6" s="48">
        <v>3</v>
      </c>
      <c r="D6" s="48">
        <v>4</v>
      </c>
      <c r="E6" s="48">
        <v>5</v>
      </c>
      <c r="F6" s="48">
        <v>6</v>
      </c>
    </row>
    <row r="7" ht="20.25" customHeight="1" spans="1:6">
      <c r="A7" s="50"/>
      <c r="B7" s="50"/>
      <c r="C7" s="50"/>
      <c r="D7" s="24"/>
      <c r="E7" s="138"/>
      <c r="F7" s="138"/>
    </row>
    <row r="8" ht="17.25" customHeight="1" spans="1:6">
      <c r="A8" s="139" t="s">
        <v>306</v>
      </c>
      <c r="B8" s="140"/>
      <c r="C8" s="140" t="s">
        <v>306</v>
      </c>
      <c r="D8" s="138"/>
      <c r="E8" s="138"/>
      <c r="F8" s="138"/>
    </row>
    <row r="9" customHeight="1" spans="1:6">
      <c r="A9" t="s">
        <v>468</v>
      </c>
    </row>
  </sheetData>
  <mergeCells count="7">
    <mergeCell ref="A2:F2"/>
    <mergeCell ref="A3:E3"/>
    <mergeCell ref="D4:F4"/>
    <mergeCell ref="A8:C8"/>
    <mergeCell ref="A4:A5"/>
    <mergeCell ref="B4:B5"/>
    <mergeCell ref="C4:C5"/>
  </mergeCells>
  <pageMargins left="0.75" right="0.75" top="1" bottom="1" header="0.5" footer="0.5"/>
  <pageSetup paperSize="9" scale="6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24"/>
  <sheetViews>
    <sheetView showZeros="0" workbookViewId="0">
      <selection activeCell="F23" sqref="F17 F18 F20 F21 F22 F23"/>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1" t="s">
        <v>469</v>
      </c>
      <c r="B1" s="31"/>
      <c r="C1" s="31"/>
      <c r="D1" s="31"/>
      <c r="E1" s="31"/>
      <c r="F1" s="31"/>
      <c r="G1" s="31"/>
      <c r="H1" s="31"/>
      <c r="I1" s="31"/>
      <c r="J1" s="31"/>
      <c r="K1" s="31"/>
      <c r="L1" s="31"/>
      <c r="M1" s="31"/>
      <c r="N1" s="31"/>
      <c r="O1" s="33"/>
      <c r="P1" s="33"/>
      <c r="Q1" s="31"/>
    </row>
    <row r="2" ht="27.75" customHeight="1" spans="1:17">
      <c r="A2" s="72" t="s">
        <v>470</v>
      </c>
      <c r="B2" s="34"/>
      <c r="C2" s="34"/>
      <c r="D2" s="34"/>
      <c r="E2" s="34"/>
      <c r="F2" s="34"/>
      <c r="G2" s="34"/>
      <c r="H2" s="34"/>
      <c r="I2" s="34"/>
      <c r="J2" s="34"/>
      <c r="K2" s="85"/>
      <c r="L2" s="34"/>
      <c r="M2" s="34"/>
      <c r="N2" s="34"/>
      <c r="O2" s="85"/>
      <c r="P2" s="85"/>
      <c r="Q2" s="34"/>
    </row>
    <row r="3" ht="18.75" customHeight="1" spans="1:17">
      <c r="A3" s="111" t="str">
        <f>"单位名称："&amp;"中国共产党玉溪市委员会办公室"</f>
        <v>单位名称：中国共产党玉溪市委员会办公室</v>
      </c>
      <c r="B3" s="7"/>
      <c r="C3" s="7"/>
      <c r="D3" s="7"/>
      <c r="E3" s="7"/>
      <c r="F3" s="7"/>
      <c r="G3" s="7"/>
      <c r="H3" s="7"/>
      <c r="I3" s="7"/>
      <c r="J3" s="7"/>
      <c r="O3" s="77"/>
      <c r="P3" s="77"/>
      <c r="Q3" s="112" t="s">
        <v>2</v>
      </c>
    </row>
    <row r="4" ht="15.75" customHeight="1" spans="1:17">
      <c r="A4" s="37" t="s">
        <v>471</v>
      </c>
      <c r="B4" s="113" t="s">
        <v>472</v>
      </c>
      <c r="C4" s="113" t="s">
        <v>473</v>
      </c>
      <c r="D4" s="113" t="s">
        <v>474</v>
      </c>
      <c r="E4" s="113" t="s">
        <v>475</v>
      </c>
      <c r="F4" s="113" t="s">
        <v>476</v>
      </c>
      <c r="G4" s="114" t="s">
        <v>139</v>
      </c>
      <c r="H4" s="114"/>
      <c r="I4" s="114"/>
      <c r="J4" s="114"/>
      <c r="K4" s="115"/>
      <c r="L4" s="114"/>
      <c r="M4" s="114"/>
      <c r="N4" s="114"/>
      <c r="O4" s="116"/>
      <c r="P4" s="115"/>
      <c r="Q4" s="117"/>
    </row>
    <row r="5" ht="17.25" customHeight="1" spans="1:17">
      <c r="A5" s="43"/>
      <c r="B5" s="118"/>
      <c r="C5" s="118"/>
      <c r="D5" s="118"/>
      <c r="E5" s="118"/>
      <c r="F5" s="118"/>
      <c r="G5" s="118" t="s">
        <v>30</v>
      </c>
      <c r="H5" s="118" t="s">
        <v>33</v>
      </c>
      <c r="I5" s="118" t="s">
        <v>477</v>
      </c>
      <c r="J5" s="118" t="s">
        <v>478</v>
      </c>
      <c r="K5" s="119" t="s">
        <v>479</v>
      </c>
      <c r="L5" s="120" t="s">
        <v>480</v>
      </c>
      <c r="M5" s="120"/>
      <c r="N5" s="120"/>
      <c r="O5" s="121"/>
      <c r="P5" s="122"/>
      <c r="Q5" s="123"/>
    </row>
    <row r="6" ht="54" customHeight="1" spans="1:17">
      <c r="A6" s="46"/>
      <c r="B6" s="123"/>
      <c r="C6" s="123"/>
      <c r="D6" s="123"/>
      <c r="E6" s="123"/>
      <c r="F6" s="123"/>
      <c r="G6" s="123"/>
      <c r="H6" s="123" t="s">
        <v>32</v>
      </c>
      <c r="I6" s="123"/>
      <c r="J6" s="123"/>
      <c r="K6" s="124"/>
      <c r="L6" s="123" t="s">
        <v>32</v>
      </c>
      <c r="M6" s="123" t="s">
        <v>39</v>
      </c>
      <c r="N6" s="123" t="s">
        <v>146</v>
      </c>
      <c r="O6" s="125" t="s">
        <v>41</v>
      </c>
      <c r="P6" s="124" t="s">
        <v>42</v>
      </c>
      <c r="Q6" s="123" t="s">
        <v>43</v>
      </c>
    </row>
    <row r="7" ht="15" customHeight="1" spans="1:17">
      <c r="A7" s="47">
        <v>1</v>
      </c>
      <c r="B7" s="126">
        <v>2</v>
      </c>
      <c r="C7" s="126">
        <v>3</v>
      </c>
      <c r="D7" s="126">
        <v>4</v>
      </c>
      <c r="E7" s="126">
        <v>5</v>
      </c>
      <c r="F7" s="126">
        <v>6</v>
      </c>
      <c r="G7" s="127">
        <v>7</v>
      </c>
      <c r="H7" s="127">
        <v>8</v>
      </c>
      <c r="I7" s="127">
        <v>9</v>
      </c>
      <c r="J7" s="127">
        <v>10</v>
      </c>
      <c r="K7" s="127">
        <v>11</v>
      </c>
      <c r="L7" s="127">
        <v>12</v>
      </c>
      <c r="M7" s="127">
        <v>13</v>
      </c>
      <c r="N7" s="127">
        <v>14</v>
      </c>
      <c r="O7" s="127">
        <v>15</v>
      </c>
      <c r="P7" s="127">
        <v>16</v>
      </c>
      <c r="Q7" s="127">
        <v>17</v>
      </c>
    </row>
    <row r="8" ht="21" customHeight="1" spans="1:17">
      <c r="A8" s="105" t="s">
        <v>64</v>
      </c>
      <c r="B8" s="106"/>
      <c r="C8" s="106"/>
      <c r="D8" s="106"/>
      <c r="E8" s="128"/>
      <c r="F8" s="129">
        <v>4086465.27</v>
      </c>
      <c r="G8" s="52">
        <v>6284465.27</v>
      </c>
      <c r="H8" s="52">
        <v>6284465.27</v>
      </c>
      <c r="I8" s="52"/>
      <c r="J8" s="52"/>
      <c r="K8" s="52"/>
      <c r="L8" s="52"/>
      <c r="M8" s="52"/>
      <c r="N8" s="52"/>
      <c r="O8" s="52"/>
      <c r="P8" s="52"/>
      <c r="Q8" s="52"/>
    </row>
    <row r="9" ht="21" customHeight="1" spans="1:17">
      <c r="A9" s="130" t="s">
        <v>64</v>
      </c>
      <c r="B9" s="106"/>
      <c r="C9" s="106"/>
      <c r="D9" s="131"/>
      <c r="E9" s="132"/>
      <c r="F9" s="129">
        <v>4086465.27</v>
      </c>
      <c r="G9" s="52">
        <v>6284465.27</v>
      </c>
      <c r="H9" s="52">
        <v>6284465.27</v>
      </c>
      <c r="I9" s="52"/>
      <c r="J9" s="52"/>
      <c r="K9" s="52"/>
      <c r="L9" s="52"/>
      <c r="M9" s="52"/>
      <c r="N9" s="52"/>
      <c r="O9" s="52"/>
      <c r="P9" s="52"/>
      <c r="Q9" s="52"/>
    </row>
    <row r="10" ht="21" customHeight="1" spans="1:17">
      <c r="A10" s="105" t="str">
        <f t="shared" ref="A10:A15" si="0">"      "&amp;"工作业务经费"</f>
        <v>      工作业务经费</v>
      </c>
      <c r="B10" s="106" t="s">
        <v>481</v>
      </c>
      <c r="C10" s="106" t="str">
        <f>"A05040100"&amp;"  "&amp;"纸制文具"</f>
        <v>A05040100  纸制文具</v>
      </c>
      <c r="D10" s="131" t="s">
        <v>405</v>
      </c>
      <c r="E10" s="132">
        <v>1</v>
      </c>
      <c r="F10" s="24">
        <v>1670</v>
      </c>
      <c r="G10" s="52">
        <v>1670</v>
      </c>
      <c r="H10" s="52">
        <v>1670</v>
      </c>
      <c r="I10" s="52"/>
      <c r="J10" s="52"/>
      <c r="K10" s="52"/>
      <c r="L10" s="52"/>
      <c r="M10" s="52"/>
      <c r="N10" s="52"/>
      <c r="O10" s="52"/>
      <c r="P10" s="52"/>
      <c r="Q10" s="52"/>
    </row>
    <row r="11" ht="21" customHeight="1" spans="1:17">
      <c r="A11" s="105" t="str">
        <f t="shared" si="0"/>
        <v>      工作业务经费</v>
      </c>
      <c r="B11" s="106" t="s">
        <v>482</v>
      </c>
      <c r="C11" s="106" t="str">
        <f>"A02000000"&amp;"  "&amp;"设备"</f>
        <v>A02000000  设备</v>
      </c>
      <c r="D11" s="131" t="s">
        <v>405</v>
      </c>
      <c r="E11" s="132">
        <v>1</v>
      </c>
      <c r="F11" s="24">
        <v>30000</v>
      </c>
      <c r="G11" s="52">
        <v>30000</v>
      </c>
      <c r="H11" s="52">
        <v>30000</v>
      </c>
      <c r="I11" s="52"/>
      <c r="J11" s="52"/>
      <c r="K11" s="52"/>
      <c r="L11" s="52"/>
      <c r="M11" s="52"/>
      <c r="N11" s="52"/>
      <c r="O11" s="52"/>
      <c r="P11" s="52"/>
      <c r="Q11" s="52"/>
    </row>
    <row r="12" ht="21" customHeight="1" spans="1:17">
      <c r="A12" s="105" t="str">
        <f t="shared" si="0"/>
        <v>      工作业务经费</v>
      </c>
      <c r="B12" s="106" t="s">
        <v>236</v>
      </c>
      <c r="C12" s="106" t="str">
        <f>"A02000000"&amp;"  "&amp;"设备"</f>
        <v>A02000000  设备</v>
      </c>
      <c r="D12" s="131" t="s">
        <v>405</v>
      </c>
      <c r="E12" s="132">
        <v>1</v>
      </c>
      <c r="F12" s="24">
        <v>75000</v>
      </c>
      <c r="G12" s="52">
        <v>75000</v>
      </c>
      <c r="H12" s="52">
        <v>75000</v>
      </c>
      <c r="I12" s="52"/>
      <c r="J12" s="52"/>
      <c r="K12" s="52"/>
      <c r="L12" s="52"/>
      <c r="M12" s="52"/>
      <c r="N12" s="52"/>
      <c r="O12" s="52"/>
      <c r="P12" s="52"/>
      <c r="Q12" s="52"/>
    </row>
    <row r="13" ht="21" customHeight="1" spans="1:17">
      <c r="A13" s="105" t="str">
        <f t="shared" si="0"/>
        <v>      工作业务经费</v>
      </c>
      <c r="B13" s="106" t="s">
        <v>483</v>
      </c>
      <c r="C13" s="106" t="str">
        <f>"A05040100"&amp;"  "&amp;"纸制文具"</f>
        <v>A05040100  纸制文具</v>
      </c>
      <c r="D13" s="131" t="s">
        <v>405</v>
      </c>
      <c r="E13" s="132">
        <v>1</v>
      </c>
      <c r="F13" s="24">
        <v>50000</v>
      </c>
      <c r="G13" s="52">
        <v>50000</v>
      </c>
      <c r="H13" s="52">
        <v>50000</v>
      </c>
      <c r="I13" s="52"/>
      <c r="J13" s="52"/>
      <c r="K13" s="52"/>
      <c r="L13" s="52"/>
      <c r="M13" s="52"/>
      <c r="N13" s="52"/>
      <c r="O13" s="52"/>
      <c r="P13" s="52"/>
      <c r="Q13" s="52"/>
    </row>
    <row r="14" ht="21" customHeight="1" spans="1:17">
      <c r="A14" s="105" t="str">
        <f t="shared" si="0"/>
        <v>      工作业务经费</v>
      </c>
      <c r="B14" s="106" t="s">
        <v>484</v>
      </c>
      <c r="C14" s="106" t="str">
        <f>"A05000000"&amp;"  "&amp;"家具和用具"</f>
        <v>A05000000  家具和用具</v>
      </c>
      <c r="D14" s="131" t="s">
        <v>405</v>
      </c>
      <c r="E14" s="132">
        <v>1</v>
      </c>
      <c r="F14" s="24">
        <v>25000</v>
      </c>
      <c r="G14" s="52">
        <v>25000</v>
      </c>
      <c r="H14" s="52">
        <v>25000</v>
      </c>
      <c r="I14" s="52"/>
      <c r="J14" s="52"/>
      <c r="K14" s="52"/>
      <c r="L14" s="52"/>
      <c r="M14" s="52"/>
      <c r="N14" s="52"/>
      <c r="O14" s="52"/>
      <c r="P14" s="52"/>
      <c r="Q14" s="52"/>
    </row>
    <row r="15" ht="21" customHeight="1" spans="1:17">
      <c r="A15" s="105" t="str">
        <f t="shared" si="0"/>
        <v>      工作业务经费</v>
      </c>
      <c r="B15" s="106" t="s">
        <v>485</v>
      </c>
      <c r="C15" s="106" t="str">
        <f>"A05000000"&amp;"  "&amp;"家具和用具"</f>
        <v>A05000000  家具和用具</v>
      </c>
      <c r="D15" s="131" t="s">
        <v>405</v>
      </c>
      <c r="E15" s="132">
        <v>1</v>
      </c>
      <c r="F15" s="24">
        <v>22000</v>
      </c>
      <c r="G15" s="52">
        <v>22000</v>
      </c>
      <c r="H15" s="52">
        <v>22000</v>
      </c>
      <c r="I15" s="52"/>
      <c r="J15" s="52"/>
      <c r="K15" s="52"/>
      <c r="L15" s="52"/>
      <c r="M15" s="52"/>
      <c r="N15" s="52"/>
      <c r="O15" s="52"/>
      <c r="P15" s="52"/>
      <c r="Q15" s="52"/>
    </row>
    <row r="16" ht="21" customHeight="1" spans="1:17">
      <c r="A16" s="105" t="str">
        <f>"      "&amp;"机关后勤购买服务经费"</f>
        <v>      机关后勤购买服务经费</v>
      </c>
      <c r="B16" s="106" t="s">
        <v>486</v>
      </c>
      <c r="C16" s="106" t="str">
        <f>"C22040000"&amp;"  "&amp;"餐饮服务"</f>
        <v>C22040000  餐饮服务</v>
      </c>
      <c r="D16" s="131" t="s">
        <v>405</v>
      </c>
      <c r="E16" s="132">
        <v>1</v>
      </c>
      <c r="F16" s="24"/>
      <c r="G16" s="52">
        <v>2198000</v>
      </c>
      <c r="H16" s="52">
        <v>2198000</v>
      </c>
      <c r="I16" s="52"/>
      <c r="J16" s="52"/>
      <c r="K16" s="52"/>
      <c r="L16" s="52"/>
      <c r="M16" s="52"/>
      <c r="N16" s="52"/>
      <c r="O16" s="52"/>
      <c r="P16" s="52"/>
      <c r="Q16" s="52"/>
    </row>
    <row r="17" ht="21" customHeight="1" spans="1:17">
      <c r="A17" s="105" t="str">
        <f>"      "&amp;"物业管理费"</f>
        <v>      物业管理费</v>
      </c>
      <c r="B17" s="106" t="s">
        <v>487</v>
      </c>
      <c r="C17" s="106" t="str">
        <f>"C21040001"&amp;"  "&amp;"物业管理服务"</f>
        <v>C21040001  物业管理服务</v>
      </c>
      <c r="D17" s="131" t="s">
        <v>405</v>
      </c>
      <c r="E17" s="132">
        <v>1</v>
      </c>
      <c r="F17" s="24">
        <v>1844000</v>
      </c>
      <c r="G17" s="52">
        <v>1844000</v>
      </c>
      <c r="H17" s="52">
        <v>1844000</v>
      </c>
      <c r="I17" s="52"/>
      <c r="J17" s="52"/>
      <c r="K17" s="52"/>
      <c r="L17" s="52"/>
      <c r="M17" s="52"/>
      <c r="N17" s="52"/>
      <c r="O17" s="52"/>
      <c r="P17" s="52"/>
      <c r="Q17" s="52"/>
    </row>
    <row r="18" ht="21" customHeight="1" spans="1:17">
      <c r="A18" s="105" t="str">
        <f>"      "&amp;"物业管理费"</f>
        <v>      物业管理费</v>
      </c>
      <c r="B18" s="106" t="s">
        <v>488</v>
      </c>
      <c r="C18" s="106" t="str">
        <f>"C21040001"&amp;"  "&amp;"物业管理服务"</f>
        <v>C21040001  物业管理服务</v>
      </c>
      <c r="D18" s="131" t="s">
        <v>405</v>
      </c>
      <c r="E18" s="132">
        <v>1</v>
      </c>
      <c r="F18" s="24">
        <v>79197.76</v>
      </c>
      <c r="G18" s="52">
        <v>79197.76</v>
      </c>
      <c r="H18" s="52">
        <v>79197.76</v>
      </c>
      <c r="I18" s="52"/>
      <c r="J18" s="52"/>
      <c r="K18" s="52"/>
      <c r="L18" s="52"/>
      <c r="M18" s="52"/>
      <c r="N18" s="52"/>
      <c r="O18" s="52"/>
      <c r="P18" s="52"/>
      <c r="Q18" s="52"/>
    </row>
    <row r="19" ht="21" customHeight="1" spans="1:17">
      <c r="A19" s="105" t="str">
        <f>"      "&amp;"玉溪市重点档案征集及电话号码本印制项目经费"</f>
        <v>      玉溪市重点档案征集及电话号码本印制项目经费</v>
      </c>
      <c r="B19" s="106" t="s">
        <v>489</v>
      </c>
      <c r="C19" s="106" t="str">
        <f>"A02000000"&amp;"  "&amp;"设备"</f>
        <v>A02000000  设备</v>
      </c>
      <c r="D19" s="131" t="s">
        <v>405</v>
      </c>
      <c r="E19" s="132">
        <v>1</v>
      </c>
      <c r="F19" s="24">
        <v>56000</v>
      </c>
      <c r="G19" s="52">
        <v>56000</v>
      </c>
      <c r="H19" s="52">
        <v>56000</v>
      </c>
      <c r="I19" s="52"/>
      <c r="J19" s="52"/>
      <c r="K19" s="52"/>
      <c r="L19" s="52"/>
      <c r="M19" s="52"/>
      <c r="N19" s="52"/>
      <c r="O19" s="52"/>
      <c r="P19" s="52"/>
      <c r="Q19" s="52"/>
    </row>
    <row r="20" ht="21" customHeight="1" spans="1:17">
      <c r="A20" s="105" t="str">
        <f>"      "&amp;"租赁费"</f>
        <v>      租赁费</v>
      </c>
      <c r="B20" s="106" t="s">
        <v>490</v>
      </c>
      <c r="C20" s="106" t="str">
        <f>"C21020000"&amp;"  "&amp;"房屋租赁服务"</f>
        <v>C21020000  房屋租赁服务</v>
      </c>
      <c r="D20" s="131" t="s">
        <v>405</v>
      </c>
      <c r="E20" s="132">
        <v>1</v>
      </c>
      <c r="F20" s="24">
        <v>1599597.51</v>
      </c>
      <c r="G20" s="52">
        <v>1599597.51</v>
      </c>
      <c r="H20" s="52">
        <v>1599597.51</v>
      </c>
      <c r="I20" s="52"/>
      <c r="J20" s="52"/>
      <c r="K20" s="52"/>
      <c r="L20" s="52"/>
      <c r="M20" s="52"/>
      <c r="N20" s="52"/>
      <c r="O20" s="52"/>
      <c r="P20" s="52"/>
      <c r="Q20" s="52"/>
    </row>
    <row r="21" ht="21" customHeight="1" spans="1:17">
      <c r="A21" s="105" t="str">
        <f>"      "&amp;"公车购置及运维费"</f>
        <v>      公车购置及运维费</v>
      </c>
      <c r="B21" s="106" t="s">
        <v>491</v>
      </c>
      <c r="C21" s="106" t="str">
        <f>"C1804010201"&amp;"  "&amp;"机动车保险服务"</f>
        <v>C1804010201  机动车保险服务</v>
      </c>
      <c r="D21" s="131" t="s">
        <v>405</v>
      </c>
      <c r="E21" s="132">
        <v>1</v>
      </c>
      <c r="F21" s="24">
        <v>66000</v>
      </c>
      <c r="G21" s="52">
        <v>66000</v>
      </c>
      <c r="H21" s="52">
        <v>66000</v>
      </c>
      <c r="I21" s="52"/>
      <c r="J21" s="52"/>
      <c r="K21" s="52"/>
      <c r="L21" s="52"/>
      <c r="M21" s="52"/>
      <c r="N21" s="52"/>
      <c r="O21" s="52"/>
      <c r="P21" s="52"/>
      <c r="Q21" s="52"/>
    </row>
    <row r="22" ht="21" customHeight="1" spans="1:17">
      <c r="A22" s="105" t="str">
        <f>"      "&amp;"公车购置及运维费"</f>
        <v>      公车购置及运维费</v>
      </c>
      <c r="B22" s="106" t="s">
        <v>492</v>
      </c>
      <c r="C22" s="106" t="str">
        <f>"C23120300"&amp;"  "&amp;"车辆维修和保养服务"</f>
        <v>C23120300  车辆维修和保养服务</v>
      </c>
      <c r="D22" s="131" t="s">
        <v>405</v>
      </c>
      <c r="E22" s="132">
        <v>1</v>
      </c>
      <c r="F22" s="24">
        <v>88000</v>
      </c>
      <c r="G22" s="52">
        <v>88000</v>
      </c>
      <c r="H22" s="52">
        <v>88000</v>
      </c>
      <c r="I22" s="52"/>
      <c r="J22" s="52"/>
      <c r="K22" s="52"/>
      <c r="L22" s="52"/>
      <c r="M22" s="52"/>
      <c r="N22" s="52"/>
      <c r="O22" s="52"/>
      <c r="P22" s="52"/>
      <c r="Q22" s="52"/>
    </row>
    <row r="23" ht="21" customHeight="1" spans="1:17">
      <c r="A23" s="105" t="str">
        <f>"      "&amp;"工作业务（公务用车运维费）经费"</f>
        <v>      工作业务（公务用车运维费）经费</v>
      </c>
      <c r="B23" s="106" t="s">
        <v>492</v>
      </c>
      <c r="C23" s="106" t="str">
        <f>"C23120300"&amp;"  "&amp;"车辆维修和保养服务"</f>
        <v>C23120300  车辆维修和保养服务</v>
      </c>
      <c r="D23" s="131" t="s">
        <v>405</v>
      </c>
      <c r="E23" s="132">
        <v>1</v>
      </c>
      <c r="F23" s="24">
        <v>150000</v>
      </c>
      <c r="G23" s="52">
        <v>150000</v>
      </c>
      <c r="H23" s="52">
        <v>150000</v>
      </c>
      <c r="I23" s="52"/>
      <c r="J23" s="52"/>
      <c r="K23" s="52"/>
      <c r="L23" s="52"/>
      <c r="M23" s="52"/>
      <c r="N23" s="52"/>
      <c r="O23" s="52"/>
      <c r="P23" s="52"/>
      <c r="Q23" s="52"/>
    </row>
    <row r="24" ht="21" customHeight="1" spans="1:17">
      <c r="A24" s="108" t="s">
        <v>306</v>
      </c>
      <c r="B24" s="109"/>
      <c r="C24" s="109"/>
      <c r="D24" s="109"/>
      <c r="E24" s="128"/>
      <c r="F24" s="129">
        <v>4086465.27</v>
      </c>
      <c r="G24" s="52">
        <v>6284465.27</v>
      </c>
      <c r="H24" s="52">
        <v>6284465.27</v>
      </c>
      <c r="I24" s="52"/>
      <c r="J24" s="52"/>
      <c r="K24" s="52"/>
      <c r="L24" s="52"/>
      <c r="M24" s="52"/>
      <c r="N24" s="52"/>
      <c r="O24" s="52"/>
      <c r="P24" s="52"/>
      <c r="Q24" s="52"/>
    </row>
  </sheetData>
  <mergeCells count="17">
    <mergeCell ref="A1:Q1"/>
    <mergeCell ref="A2:Q2"/>
    <mergeCell ref="A3:E3"/>
    <mergeCell ref="G4:Q4"/>
    <mergeCell ref="L5:Q5"/>
    <mergeCell ref="A24:E24"/>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4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6"/>
  <sheetViews>
    <sheetView showZeros="0" workbookViewId="0">
      <selection activeCell="A1" sqref="A1:N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79" t="s">
        <v>493</v>
      </c>
      <c r="B1" s="79"/>
      <c r="C1" s="79"/>
      <c r="D1" s="79"/>
      <c r="E1" s="79"/>
      <c r="F1" s="79"/>
      <c r="G1" s="79"/>
      <c r="H1" s="80"/>
      <c r="I1" s="79"/>
      <c r="J1" s="79"/>
      <c r="K1" s="79"/>
      <c r="L1" s="81"/>
      <c r="M1" s="80"/>
      <c r="N1" s="82"/>
    </row>
    <row r="2" ht="27.75" customHeight="1" spans="1:14">
      <c r="A2" s="72" t="s">
        <v>494</v>
      </c>
      <c r="B2" s="83"/>
      <c r="C2" s="83"/>
      <c r="D2" s="83"/>
      <c r="E2" s="83"/>
      <c r="F2" s="83"/>
      <c r="G2" s="83"/>
      <c r="H2" s="84"/>
      <c r="I2" s="83"/>
      <c r="J2" s="83"/>
      <c r="K2" s="83"/>
      <c r="L2" s="85"/>
      <c r="M2" s="84"/>
      <c r="N2" s="83"/>
    </row>
    <row r="3" ht="18.75" customHeight="1" spans="1:14">
      <c r="A3" s="73" t="str">
        <f>"单位名称："&amp;"中国共产党玉溪市委员会办公室"</f>
        <v>单位名称：中国共产党玉溪市委员会办公室</v>
      </c>
      <c r="B3" s="74"/>
      <c r="C3" s="74"/>
      <c r="D3" s="74"/>
      <c r="E3" s="74"/>
      <c r="F3" s="74"/>
      <c r="G3" s="74"/>
      <c r="H3" s="86"/>
      <c r="I3" s="76"/>
      <c r="J3" s="76"/>
      <c r="K3" s="76"/>
      <c r="L3" s="77"/>
      <c r="M3" s="87"/>
      <c r="N3" s="88" t="s">
        <v>2</v>
      </c>
    </row>
    <row r="4" ht="15.75" customHeight="1" spans="1:14">
      <c r="A4" s="89" t="s">
        <v>471</v>
      </c>
      <c r="B4" s="90" t="s">
        <v>495</v>
      </c>
      <c r="C4" s="90" t="s">
        <v>496</v>
      </c>
      <c r="D4" s="91" t="s">
        <v>139</v>
      </c>
      <c r="E4" s="91"/>
      <c r="F4" s="91"/>
      <c r="G4" s="91"/>
      <c r="H4" s="92"/>
      <c r="I4" s="91"/>
      <c r="J4" s="91"/>
      <c r="K4" s="91"/>
      <c r="L4" s="93"/>
      <c r="M4" s="92"/>
      <c r="N4" s="94"/>
    </row>
    <row r="5" ht="17.25" customHeight="1" spans="1:14">
      <c r="A5" s="95"/>
      <c r="B5" s="96"/>
      <c r="C5" s="96"/>
      <c r="D5" s="96" t="s">
        <v>30</v>
      </c>
      <c r="E5" s="96" t="s">
        <v>33</v>
      </c>
      <c r="F5" s="96" t="s">
        <v>477</v>
      </c>
      <c r="G5" s="96" t="s">
        <v>478</v>
      </c>
      <c r="H5" s="97" t="s">
        <v>479</v>
      </c>
      <c r="I5" s="98" t="s">
        <v>480</v>
      </c>
      <c r="J5" s="98"/>
      <c r="K5" s="98"/>
      <c r="L5" s="99"/>
      <c r="M5" s="100"/>
      <c r="N5" s="101"/>
    </row>
    <row r="6" ht="54" customHeight="1" spans="1:14">
      <c r="A6" s="102"/>
      <c r="B6" s="101"/>
      <c r="C6" s="101"/>
      <c r="D6" s="101"/>
      <c r="E6" s="101"/>
      <c r="F6" s="101"/>
      <c r="G6" s="101"/>
      <c r="H6" s="103"/>
      <c r="I6" s="101" t="s">
        <v>32</v>
      </c>
      <c r="J6" s="101" t="s">
        <v>39</v>
      </c>
      <c r="K6" s="101" t="s">
        <v>146</v>
      </c>
      <c r="L6" s="104" t="s">
        <v>41</v>
      </c>
      <c r="M6" s="103" t="s">
        <v>42</v>
      </c>
      <c r="N6" s="101" t="s">
        <v>43</v>
      </c>
    </row>
    <row r="7" ht="15" customHeight="1" spans="1:14">
      <c r="A7" s="102">
        <v>1</v>
      </c>
      <c r="B7" s="101">
        <v>2</v>
      </c>
      <c r="C7" s="101">
        <v>3</v>
      </c>
      <c r="D7" s="103">
        <v>4</v>
      </c>
      <c r="E7" s="103">
        <v>5</v>
      </c>
      <c r="F7" s="103">
        <v>6</v>
      </c>
      <c r="G7" s="103">
        <v>7</v>
      </c>
      <c r="H7" s="103">
        <v>8</v>
      </c>
      <c r="I7" s="103">
        <v>9</v>
      </c>
      <c r="J7" s="103">
        <v>10</v>
      </c>
      <c r="K7" s="103">
        <v>11</v>
      </c>
      <c r="L7" s="103">
        <v>12</v>
      </c>
      <c r="M7" s="103">
        <v>13</v>
      </c>
      <c r="N7" s="103">
        <v>14</v>
      </c>
    </row>
    <row r="8" ht="21" customHeight="1" spans="1:14">
      <c r="A8" s="105" t="s">
        <v>64</v>
      </c>
      <c r="B8" s="106"/>
      <c r="C8" s="106"/>
      <c r="D8" s="52">
        <v>4425197.76</v>
      </c>
      <c r="E8" s="52">
        <v>4425197.76</v>
      </c>
      <c r="F8" s="52"/>
      <c r="G8" s="52"/>
      <c r="H8" s="52"/>
      <c r="I8" s="52"/>
      <c r="J8" s="52"/>
      <c r="K8" s="52"/>
      <c r="L8" s="52"/>
      <c r="M8" s="52"/>
      <c r="N8" s="52"/>
    </row>
    <row r="9" ht="21" customHeight="1" spans="1:14">
      <c r="A9" s="107" t="s">
        <v>64</v>
      </c>
      <c r="B9" s="106"/>
      <c r="C9" s="106"/>
      <c r="D9" s="52">
        <v>4425197.76</v>
      </c>
      <c r="E9" s="52">
        <v>4425197.76</v>
      </c>
      <c r="F9" s="52"/>
      <c r="G9" s="52"/>
      <c r="H9" s="52"/>
      <c r="I9" s="52"/>
      <c r="J9" s="52"/>
      <c r="K9" s="52"/>
      <c r="L9" s="52"/>
      <c r="M9" s="52"/>
      <c r="N9" s="52"/>
    </row>
    <row r="10" ht="21" customHeight="1" spans="1:14">
      <c r="A10" s="105" t="str">
        <f>"    "&amp;"机关后勤购买服务经费"</f>
        <v>    机关后勤购买服务经费</v>
      </c>
      <c r="B10" s="106" t="s">
        <v>486</v>
      </c>
      <c r="C10" s="106" t="s">
        <v>497</v>
      </c>
      <c r="D10" s="52">
        <v>2198000</v>
      </c>
      <c r="E10" s="52">
        <v>2198000</v>
      </c>
      <c r="F10" s="52"/>
      <c r="G10" s="52"/>
      <c r="H10" s="52"/>
      <c r="I10" s="52"/>
      <c r="J10" s="52"/>
      <c r="K10" s="52"/>
      <c r="L10" s="52"/>
      <c r="M10" s="52"/>
      <c r="N10" s="52"/>
    </row>
    <row r="11" ht="21" customHeight="1" spans="1:14">
      <c r="A11" s="105" t="str">
        <f>"    "&amp;"物业管理费"</f>
        <v>    物业管理费</v>
      </c>
      <c r="B11" s="106" t="s">
        <v>498</v>
      </c>
      <c r="C11" s="106" t="s">
        <v>499</v>
      </c>
      <c r="D11" s="52">
        <v>79197.76</v>
      </c>
      <c r="E11" s="52">
        <v>79197.76</v>
      </c>
      <c r="F11" s="52"/>
      <c r="G11" s="52"/>
      <c r="H11" s="52"/>
      <c r="I11" s="52"/>
      <c r="J11" s="52"/>
      <c r="K11" s="52"/>
      <c r="L11" s="52"/>
      <c r="M11" s="52"/>
      <c r="N11" s="52"/>
    </row>
    <row r="12" ht="21" customHeight="1" spans="1:14">
      <c r="A12" s="105" t="str">
        <f>"    "&amp;"物业管理费"</f>
        <v>    物业管理费</v>
      </c>
      <c r="B12" s="106" t="s">
        <v>487</v>
      </c>
      <c r="C12" s="106" t="s">
        <v>499</v>
      </c>
      <c r="D12" s="52">
        <v>1844000</v>
      </c>
      <c r="E12" s="52">
        <v>1844000</v>
      </c>
      <c r="F12" s="52"/>
      <c r="G12" s="52"/>
      <c r="H12" s="52"/>
      <c r="I12" s="52"/>
      <c r="J12" s="52"/>
      <c r="K12" s="52"/>
      <c r="L12" s="52"/>
      <c r="M12" s="52"/>
      <c r="N12" s="52"/>
    </row>
    <row r="13" ht="21" customHeight="1" spans="1:14">
      <c r="A13" s="105" t="str">
        <f>"    "&amp;"公车购置及运维费"</f>
        <v>    公车购置及运维费</v>
      </c>
      <c r="B13" s="106" t="s">
        <v>492</v>
      </c>
      <c r="C13" s="106" t="s">
        <v>500</v>
      </c>
      <c r="D13" s="52">
        <v>88000</v>
      </c>
      <c r="E13" s="52">
        <v>88000</v>
      </c>
      <c r="F13" s="52"/>
      <c r="G13" s="52"/>
      <c r="H13" s="52"/>
      <c r="I13" s="52"/>
      <c r="J13" s="52"/>
      <c r="K13" s="52"/>
      <c r="L13" s="52"/>
      <c r="M13" s="52"/>
      <c r="N13" s="52"/>
    </row>
    <row r="14" ht="21" customHeight="1" spans="1:14">
      <c r="A14" s="105" t="str">
        <f>"    "&amp;"公车购置及运维费"</f>
        <v>    公车购置及运维费</v>
      </c>
      <c r="B14" s="106" t="s">
        <v>492</v>
      </c>
      <c r="C14" s="106" t="s">
        <v>500</v>
      </c>
      <c r="D14" s="52">
        <v>66000</v>
      </c>
      <c r="E14" s="52">
        <v>66000</v>
      </c>
      <c r="F14" s="52"/>
      <c r="G14" s="52"/>
      <c r="H14" s="52"/>
      <c r="I14" s="52"/>
      <c r="J14" s="52"/>
      <c r="K14" s="52"/>
      <c r="L14" s="52"/>
      <c r="M14" s="52"/>
      <c r="N14" s="52"/>
    </row>
    <row r="15" ht="21" customHeight="1" spans="1:14">
      <c r="A15" s="105" t="str">
        <f>"    "&amp;"工作业务（公务用车运维费）经费"</f>
        <v>    工作业务（公务用车运维费）经费</v>
      </c>
      <c r="B15" s="106" t="s">
        <v>501</v>
      </c>
      <c r="C15" s="106" t="s">
        <v>500</v>
      </c>
      <c r="D15" s="52">
        <v>150000</v>
      </c>
      <c r="E15" s="52">
        <v>150000</v>
      </c>
      <c r="F15" s="52"/>
      <c r="G15" s="52"/>
      <c r="H15" s="52"/>
      <c r="I15" s="52"/>
      <c r="J15" s="52"/>
      <c r="K15" s="52"/>
      <c r="L15" s="52"/>
      <c r="M15" s="52"/>
      <c r="N15" s="52"/>
    </row>
    <row r="16" ht="21" customHeight="1" spans="1:14">
      <c r="A16" s="108" t="s">
        <v>306</v>
      </c>
      <c r="B16" s="109"/>
      <c r="C16" s="110"/>
      <c r="D16" s="52">
        <v>4425197.76</v>
      </c>
      <c r="E16" s="52">
        <v>4425197.76</v>
      </c>
      <c r="F16" s="52"/>
      <c r="G16" s="52"/>
      <c r="H16" s="52"/>
      <c r="I16" s="52"/>
      <c r="J16" s="52"/>
      <c r="K16" s="52"/>
      <c r="L16" s="52"/>
      <c r="M16" s="52"/>
      <c r="N16" s="52"/>
    </row>
  </sheetData>
  <mergeCells count="14">
    <mergeCell ref="A1:N1"/>
    <mergeCell ref="A2:N2"/>
    <mergeCell ref="A3:C3"/>
    <mergeCell ref="D4:N4"/>
    <mergeCell ref="I5:N5"/>
    <mergeCell ref="A16:C16"/>
    <mergeCell ref="A4:A6"/>
    <mergeCell ref="B4:B6"/>
    <mergeCell ref="C4:C6"/>
    <mergeCell ref="D5:D6"/>
    <mergeCell ref="E5:E6"/>
    <mergeCell ref="F5:F6"/>
    <mergeCell ref="G5:G6"/>
    <mergeCell ref="H5:H6"/>
  </mergeCells>
  <pageMargins left="0.75" right="0.75" top="1" bottom="1" header="0.5" footer="0.5"/>
  <pageSetup paperSize="9" scale="5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0"/>
  <sheetViews>
    <sheetView showZeros="0" workbookViewId="0">
      <selection activeCell="A16" sqref="A16"/>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1" t="s">
        <v>502</v>
      </c>
      <c r="B1" s="31"/>
      <c r="C1" s="31"/>
      <c r="D1" s="31"/>
      <c r="E1" s="31"/>
      <c r="F1" s="31"/>
      <c r="G1" s="31"/>
      <c r="H1" s="31"/>
      <c r="I1" s="31"/>
      <c r="J1" s="31"/>
      <c r="K1" s="31"/>
      <c r="L1" s="31"/>
      <c r="M1" s="31"/>
      <c r="N1" s="33"/>
    </row>
    <row r="2" ht="27.75" customHeight="1" spans="1:14">
      <c r="A2" s="72" t="s">
        <v>503</v>
      </c>
      <c r="B2" s="34"/>
      <c r="C2" s="34"/>
      <c r="D2" s="34"/>
      <c r="E2" s="34"/>
      <c r="F2" s="34"/>
      <c r="G2" s="34"/>
      <c r="H2" s="34"/>
      <c r="I2" s="34"/>
      <c r="J2" s="34"/>
      <c r="K2" s="34"/>
      <c r="L2" s="34"/>
      <c r="M2" s="34"/>
      <c r="N2" s="34"/>
    </row>
    <row r="3" ht="18" customHeight="1" spans="1:14">
      <c r="A3" s="73" t="str">
        <f>"单位名称："&amp;"中国共产党玉溪市委员会办公室"</f>
        <v>单位名称：中国共产党玉溪市委员会办公室</v>
      </c>
      <c r="B3" s="74"/>
      <c r="C3" s="74"/>
      <c r="D3" s="75"/>
      <c r="E3" s="76"/>
      <c r="F3" s="76"/>
      <c r="G3" s="76"/>
      <c r="H3" s="76"/>
      <c r="I3" s="76"/>
      <c r="N3" s="77" t="s">
        <v>2</v>
      </c>
    </row>
    <row r="4" ht="19.5" customHeight="1" spans="1:14">
      <c r="A4" s="38" t="s">
        <v>504</v>
      </c>
      <c r="B4" s="39" t="s">
        <v>139</v>
      </c>
      <c r="C4" s="40"/>
      <c r="D4" s="40"/>
      <c r="E4" s="39" t="s">
        <v>505</v>
      </c>
      <c r="F4" s="40"/>
      <c r="G4" s="40"/>
      <c r="H4" s="40"/>
      <c r="I4" s="40"/>
      <c r="J4" s="40"/>
      <c r="K4" s="40"/>
      <c r="L4" s="40"/>
      <c r="M4" s="40"/>
      <c r="N4" s="40"/>
    </row>
    <row r="5" ht="40.5" customHeight="1" spans="1:14">
      <c r="A5" s="47"/>
      <c r="B5" s="44" t="s">
        <v>30</v>
      </c>
      <c r="C5" s="37" t="s">
        <v>33</v>
      </c>
      <c r="D5" s="78" t="s">
        <v>506</v>
      </c>
      <c r="E5" s="48" t="s">
        <v>507</v>
      </c>
      <c r="F5" s="48" t="s">
        <v>508</v>
      </c>
      <c r="G5" s="48" t="s">
        <v>509</v>
      </c>
      <c r="H5" s="48" t="s">
        <v>510</v>
      </c>
      <c r="I5" s="48" t="s">
        <v>511</v>
      </c>
      <c r="J5" s="48" t="s">
        <v>512</v>
      </c>
      <c r="K5" s="48" t="s">
        <v>513</v>
      </c>
      <c r="L5" s="48" t="s">
        <v>514</v>
      </c>
      <c r="M5" s="48" t="s">
        <v>515</v>
      </c>
      <c r="N5" s="48" t="s">
        <v>516</v>
      </c>
    </row>
    <row r="6" ht="19.5" customHeight="1" spans="1:14">
      <c r="A6" s="48">
        <v>1</v>
      </c>
      <c r="B6" s="48">
        <v>2</v>
      </c>
      <c r="C6" s="48">
        <v>3</v>
      </c>
      <c r="D6" s="39">
        <v>4</v>
      </c>
      <c r="E6" s="48">
        <v>5</v>
      </c>
      <c r="F6" s="48">
        <v>6</v>
      </c>
      <c r="G6" s="48">
        <v>7</v>
      </c>
      <c r="H6" s="39">
        <v>8</v>
      </c>
      <c r="I6" s="48">
        <v>9</v>
      </c>
      <c r="J6" s="48">
        <v>10</v>
      </c>
      <c r="K6" s="48">
        <v>11</v>
      </c>
      <c r="L6" s="39">
        <v>12</v>
      </c>
      <c r="M6" s="48">
        <v>13</v>
      </c>
      <c r="N6" s="48">
        <v>14</v>
      </c>
    </row>
    <row r="7" ht="20.25" customHeight="1" spans="1:14">
      <c r="A7" s="50"/>
      <c r="B7" s="52"/>
      <c r="C7" s="52"/>
      <c r="D7" s="52"/>
      <c r="E7" s="52"/>
      <c r="F7" s="52"/>
      <c r="G7" s="52"/>
      <c r="H7" s="52"/>
      <c r="I7" s="52"/>
      <c r="J7" s="52"/>
      <c r="K7" s="52"/>
      <c r="L7" s="52"/>
      <c r="M7" s="52"/>
      <c r="N7" s="52"/>
    </row>
    <row r="8" ht="20.25" customHeight="1" spans="1:14">
      <c r="A8" s="50"/>
      <c r="B8" s="52"/>
      <c r="C8" s="52"/>
      <c r="D8" s="52"/>
      <c r="E8" s="52"/>
      <c r="F8" s="52"/>
      <c r="G8" s="52"/>
      <c r="H8" s="52"/>
      <c r="I8" s="52"/>
      <c r="J8" s="52"/>
      <c r="K8" s="52"/>
      <c r="L8" s="52"/>
      <c r="M8" s="52"/>
      <c r="N8" s="52"/>
    </row>
    <row r="9" ht="20.25" customHeight="1" spans="1:14">
      <c r="A9" s="70" t="s">
        <v>30</v>
      </c>
      <c r="B9" s="52"/>
      <c r="C9" s="52"/>
      <c r="D9" s="52"/>
      <c r="E9" s="52"/>
      <c r="F9" s="52"/>
      <c r="G9" s="52"/>
      <c r="H9" s="52"/>
      <c r="I9" s="52"/>
      <c r="J9" s="52"/>
      <c r="K9" s="52"/>
      <c r="L9" s="52"/>
      <c r="M9" s="52"/>
      <c r="N9" s="52"/>
    </row>
    <row r="10" customHeight="1" spans="1:14">
      <c r="A10" t="s">
        <v>517</v>
      </c>
    </row>
  </sheetData>
  <mergeCells count="6">
    <mergeCell ref="A1:N1"/>
    <mergeCell ref="A2:N2"/>
    <mergeCell ref="A3:I3"/>
    <mergeCell ref="B4:D4"/>
    <mergeCell ref="E4:N4"/>
    <mergeCell ref="A4:A5"/>
  </mergeCells>
  <pageMargins left="0.75" right="0.75" top="1" bottom="1" header="0.5" footer="0.5"/>
  <pageSetup paperSize="9" scale="44"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A8" sqref="$A8:$XFD8"/>
    </sheetView>
  </sheetViews>
  <sheetFormatPr defaultColWidth="9.14166666666667" defaultRowHeight="12" customHeight="1" outlineLevelRow="7"/>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518</v>
      </c>
      <c r="B1" s="31"/>
      <c r="C1" s="31"/>
      <c r="D1" s="31"/>
      <c r="E1" s="31"/>
      <c r="F1" s="31"/>
      <c r="G1" s="31"/>
      <c r="H1" s="31"/>
      <c r="I1" s="31"/>
      <c r="J1" s="33"/>
    </row>
    <row r="2" ht="28.5" customHeight="1" spans="1:10">
      <c r="A2" s="65" t="s">
        <v>519</v>
      </c>
      <c r="B2" s="66"/>
      <c r="C2" s="66"/>
      <c r="D2" s="66"/>
      <c r="E2" s="66"/>
      <c r="F2" s="67"/>
      <c r="G2" s="66"/>
      <c r="H2" s="67"/>
      <c r="I2" s="67"/>
      <c r="J2" s="66"/>
    </row>
    <row r="3" ht="15" customHeight="1" spans="1:10">
      <c r="A3" s="5" t="str">
        <f>"单位名称："&amp;"中国共产党玉溪市委员会办公室"</f>
        <v>单位名称：中国共产党玉溪市委员会办公室</v>
      </c>
    </row>
    <row r="4" ht="14.25" customHeight="1" spans="1:10">
      <c r="A4" s="68" t="s">
        <v>309</v>
      </c>
      <c r="B4" s="68" t="s">
        <v>310</v>
      </c>
      <c r="C4" s="68" t="s">
        <v>311</v>
      </c>
      <c r="D4" s="68" t="s">
        <v>312</v>
      </c>
      <c r="E4" s="68" t="s">
        <v>313</v>
      </c>
      <c r="F4" s="49" t="s">
        <v>314</v>
      </c>
      <c r="G4" s="68" t="s">
        <v>315</v>
      </c>
      <c r="H4" s="49" t="s">
        <v>316</v>
      </c>
      <c r="I4" s="49" t="s">
        <v>317</v>
      </c>
      <c r="J4" s="68" t="s">
        <v>318</v>
      </c>
    </row>
    <row r="5" ht="14.25" customHeight="1" spans="1:10">
      <c r="A5" s="68">
        <v>1</v>
      </c>
      <c r="B5" s="68">
        <v>2</v>
      </c>
      <c r="C5" s="68">
        <v>3</v>
      </c>
      <c r="D5" s="68">
        <v>4</v>
      </c>
      <c r="E5" s="68">
        <v>5</v>
      </c>
      <c r="F5" s="49">
        <v>6</v>
      </c>
      <c r="G5" s="68">
        <v>7</v>
      </c>
      <c r="H5" s="49">
        <v>8</v>
      </c>
      <c r="I5" s="49">
        <v>9</v>
      </c>
      <c r="J5" s="68">
        <v>10</v>
      </c>
    </row>
    <row r="6" ht="15" customHeight="1" spans="1:10">
      <c r="A6" s="27"/>
      <c r="B6" s="69"/>
      <c r="C6" s="69"/>
      <c r="D6" s="69"/>
      <c r="E6" s="70"/>
      <c r="F6" s="71"/>
      <c r="G6" s="70"/>
      <c r="H6" s="71"/>
      <c r="I6" s="71"/>
      <c r="J6" s="70"/>
    </row>
    <row r="7" ht="33.75" customHeight="1" spans="1:10">
      <c r="A7" s="27"/>
      <c r="B7" s="27"/>
      <c r="C7" s="27"/>
      <c r="D7" s="27"/>
      <c r="E7" s="27"/>
      <c r="F7" s="27"/>
      <c r="G7" s="50"/>
      <c r="H7" s="27"/>
      <c r="I7" s="27"/>
      <c r="J7" s="27"/>
    </row>
    <row r="8" ht="18" customHeight="1" spans="1:10">
      <c r="A8" t="s">
        <v>517</v>
      </c>
    </row>
  </sheetData>
  <mergeCells count="3">
    <mergeCell ref="A1:J1"/>
    <mergeCell ref="A2:J2"/>
    <mergeCell ref="A3:H3"/>
  </mergeCells>
  <pageMargins left="0.75" right="0.75" top="1" bottom="1" header="0.5" footer="0.5"/>
  <pageSetup paperSize="9" scale="67"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9"/>
  <sheetViews>
    <sheetView showZeros="0" workbookViewId="0">
      <selection activeCell="C11" sqref="C11"/>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6" t="s">
        <v>520</v>
      </c>
      <c r="B1" s="56"/>
      <c r="C1" s="56"/>
      <c r="D1" s="56"/>
      <c r="E1" s="56"/>
      <c r="F1" s="56"/>
      <c r="G1" s="56"/>
      <c r="H1" s="56" t="s">
        <v>520</v>
      </c>
    </row>
    <row r="2" ht="28.5" customHeight="1" spans="1:8">
      <c r="A2" s="57" t="s">
        <v>521</v>
      </c>
      <c r="B2" s="57"/>
      <c r="C2" s="57"/>
      <c r="D2" s="57"/>
      <c r="E2" s="57"/>
      <c r="F2" s="57"/>
      <c r="G2" s="57"/>
      <c r="H2" s="57"/>
    </row>
    <row r="3" ht="18.75" customHeight="1" spans="1:8">
      <c r="A3" s="58" t="str">
        <f>"单位名称："&amp;"中国共产党玉溪市委员会办公室"</f>
        <v>单位名称：中国共产党玉溪市委员会办公室</v>
      </c>
      <c r="B3" s="58"/>
      <c r="C3" s="58"/>
      <c r="D3" s="58"/>
      <c r="E3" s="58"/>
      <c r="F3" s="58"/>
      <c r="G3" s="58"/>
      <c r="H3" s="58"/>
    </row>
    <row r="4" ht="18.75" customHeight="1" spans="1:8">
      <c r="A4" s="59" t="s">
        <v>132</v>
      </c>
      <c r="B4" s="59" t="s">
        <v>522</v>
      </c>
      <c r="C4" s="59" t="s">
        <v>523</v>
      </c>
      <c r="D4" s="59" t="s">
        <v>524</v>
      </c>
      <c r="E4" s="59" t="s">
        <v>525</v>
      </c>
      <c r="F4" s="59" t="s">
        <v>526</v>
      </c>
      <c r="G4" s="59"/>
      <c r="H4" s="59"/>
    </row>
    <row r="5" ht="18.75" customHeight="1" spans="1:8">
      <c r="A5" s="59"/>
      <c r="B5" s="59"/>
      <c r="C5" s="59"/>
      <c r="D5" s="59"/>
      <c r="E5" s="59"/>
      <c r="F5" s="59" t="s">
        <v>475</v>
      </c>
      <c r="G5" s="59" t="s">
        <v>527</v>
      </c>
      <c r="H5" s="59" t="s">
        <v>528</v>
      </c>
    </row>
    <row r="6" ht="18.75" customHeight="1" spans="1:8">
      <c r="A6" s="60" t="s">
        <v>44</v>
      </c>
      <c r="B6" s="60" t="s">
        <v>45</v>
      </c>
      <c r="C6" s="60" t="s">
        <v>46</v>
      </c>
      <c r="D6" s="60" t="s">
        <v>47</v>
      </c>
      <c r="E6" s="60" t="s">
        <v>48</v>
      </c>
      <c r="F6" s="60" t="s">
        <v>49</v>
      </c>
      <c r="G6" s="60" t="s">
        <v>50</v>
      </c>
      <c r="H6" s="60" t="s">
        <v>51</v>
      </c>
    </row>
    <row r="7" ht="18" customHeight="1" spans="1:8">
      <c r="A7" s="61"/>
      <c r="B7" s="61"/>
      <c r="C7" s="61"/>
      <c r="D7" s="61"/>
      <c r="E7" s="62"/>
      <c r="F7" s="63"/>
      <c r="G7" s="64"/>
      <c r="H7" s="64"/>
    </row>
    <row r="8" ht="18" customHeight="1" spans="1:8">
      <c r="A8" s="62" t="s">
        <v>30</v>
      </c>
      <c r="B8" s="62"/>
      <c r="C8" s="62"/>
      <c r="D8" s="62"/>
      <c r="E8" s="62"/>
      <c r="F8" s="63"/>
      <c r="G8" s="64"/>
      <c r="H8" s="64"/>
    </row>
    <row r="9" customHeight="1" spans="1:8">
      <c r="A9" t="s">
        <v>529</v>
      </c>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9" scale="77" fitToHeight="0" pageOrder="overThenDown"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1"/>
  <sheetViews>
    <sheetView showZeros="0" workbookViewId="0">
      <selection activeCell="C19" sqref="C19"/>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1" t="s">
        <v>530</v>
      </c>
      <c r="B1" s="31"/>
      <c r="C1" s="31"/>
      <c r="D1" s="32"/>
      <c r="E1" s="32"/>
      <c r="F1" s="32"/>
      <c r="G1" s="32"/>
      <c r="H1" s="31"/>
      <c r="I1" s="31"/>
      <c r="J1" s="31"/>
      <c r="K1" s="33"/>
    </row>
    <row r="2" ht="28.5" customHeight="1" spans="1:11">
      <c r="A2" s="34" t="s">
        <v>531</v>
      </c>
      <c r="B2" s="34"/>
      <c r="C2" s="34"/>
      <c r="D2" s="34"/>
      <c r="E2" s="34"/>
      <c r="F2" s="34"/>
      <c r="G2" s="34"/>
      <c r="H2" s="34"/>
      <c r="I2" s="34"/>
      <c r="J2" s="34"/>
      <c r="K2" s="34"/>
    </row>
    <row r="3" ht="13.5" customHeight="1" spans="1:11">
      <c r="A3" s="5" t="str">
        <f>"单位名称："&amp;"中国共产党玉溪市委员会办公室"</f>
        <v>单位名称：中国共产党玉溪市委员会办公室</v>
      </c>
      <c r="B3" s="6"/>
      <c r="C3" s="6"/>
      <c r="D3" s="6"/>
      <c r="E3" s="6"/>
      <c r="F3" s="6"/>
      <c r="G3" s="6"/>
      <c r="H3" s="7"/>
      <c r="I3" s="7"/>
      <c r="J3" s="7"/>
      <c r="K3" s="35" t="s">
        <v>2</v>
      </c>
    </row>
    <row r="4" ht="21.75" customHeight="1" spans="1:11">
      <c r="A4" s="36" t="s">
        <v>271</v>
      </c>
      <c r="B4" s="36" t="s">
        <v>134</v>
      </c>
      <c r="C4" s="36" t="s">
        <v>272</v>
      </c>
      <c r="D4" s="37" t="s">
        <v>135</v>
      </c>
      <c r="E4" s="37" t="s">
        <v>136</v>
      </c>
      <c r="F4" s="37" t="s">
        <v>137</v>
      </c>
      <c r="G4" s="37" t="s">
        <v>138</v>
      </c>
      <c r="H4" s="38" t="s">
        <v>30</v>
      </c>
      <c r="I4" s="39" t="s">
        <v>532</v>
      </c>
      <c r="J4" s="40"/>
      <c r="K4" s="41"/>
    </row>
    <row r="5" ht="21.75" customHeight="1" spans="1:11">
      <c r="A5" s="42"/>
      <c r="B5" s="42"/>
      <c r="C5" s="42"/>
      <c r="D5" s="43"/>
      <c r="E5" s="43"/>
      <c r="F5" s="43"/>
      <c r="G5" s="43"/>
      <c r="H5" s="44"/>
      <c r="I5" s="37" t="s">
        <v>33</v>
      </c>
      <c r="J5" s="37" t="s">
        <v>34</v>
      </c>
      <c r="K5" s="37" t="s">
        <v>35</v>
      </c>
    </row>
    <row r="6" ht="40.5" customHeight="1" spans="1:11">
      <c r="A6" s="45"/>
      <c r="B6" s="45"/>
      <c r="C6" s="45"/>
      <c r="D6" s="46"/>
      <c r="E6" s="46"/>
      <c r="F6" s="46"/>
      <c r="G6" s="46"/>
      <c r="H6" s="47"/>
      <c r="I6" s="46" t="s">
        <v>32</v>
      </c>
      <c r="J6" s="46"/>
      <c r="K6" s="46"/>
    </row>
    <row r="7" ht="15" customHeight="1" spans="1:11">
      <c r="A7" s="48">
        <v>1</v>
      </c>
      <c r="B7" s="48">
        <v>2</v>
      </c>
      <c r="C7" s="48">
        <v>3</v>
      </c>
      <c r="D7" s="48">
        <v>4</v>
      </c>
      <c r="E7" s="48">
        <v>5</v>
      </c>
      <c r="F7" s="48">
        <v>6</v>
      </c>
      <c r="G7" s="48">
        <v>7</v>
      </c>
      <c r="H7" s="48">
        <v>8</v>
      </c>
      <c r="I7" s="48">
        <v>9</v>
      </c>
      <c r="J7" s="49">
        <v>10</v>
      </c>
      <c r="K7" s="49">
        <v>11</v>
      </c>
    </row>
    <row r="8" ht="30.65" customHeight="1" spans="1:11">
      <c r="A8" s="50"/>
      <c r="B8" s="51"/>
      <c r="C8" s="50"/>
      <c r="D8" s="50"/>
      <c r="E8" s="50"/>
      <c r="F8" s="50"/>
      <c r="G8" s="50"/>
      <c r="H8" s="52"/>
      <c r="I8" s="52"/>
      <c r="J8" s="52"/>
      <c r="K8" s="52"/>
    </row>
    <row r="9" ht="30.65" customHeight="1" spans="1:11">
      <c r="A9" s="51"/>
      <c r="B9" s="51"/>
      <c r="C9" s="51"/>
      <c r="D9" s="51"/>
      <c r="E9" s="51"/>
      <c r="F9" s="51"/>
      <c r="G9" s="51"/>
      <c r="H9" s="52"/>
      <c r="I9" s="52"/>
      <c r="J9" s="52"/>
      <c r="K9" s="52"/>
    </row>
    <row r="10" ht="18.75" customHeight="1" spans="1:11">
      <c r="A10" s="53" t="s">
        <v>306</v>
      </c>
      <c r="B10" s="54"/>
      <c r="C10" s="54"/>
      <c r="D10" s="54"/>
      <c r="E10" s="54"/>
      <c r="F10" s="54"/>
      <c r="G10" s="55"/>
      <c r="H10" s="52"/>
      <c r="I10" s="52"/>
      <c r="J10" s="52"/>
      <c r="K10" s="52"/>
    </row>
    <row r="11" customHeight="1" spans="1:11">
      <c r="A11" t="s">
        <v>533</v>
      </c>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9"/>
  <sheetViews>
    <sheetView showZeros="0" workbookViewId="0">
      <selection activeCell="A1" sqref="A1:G1"/>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534</v>
      </c>
      <c r="B1" s="1"/>
      <c r="C1" s="1"/>
      <c r="D1" s="2"/>
      <c r="E1" s="1"/>
      <c r="F1" s="1"/>
      <c r="G1" s="3"/>
    </row>
    <row r="2" ht="27.75" customHeight="1" spans="1:7">
      <c r="A2" s="4" t="s">
        <v>535</v>
      </c>
      <c r="B2" s="4"/>
      <c r="C2" s="4"/>
      <c r="D2" s="4"/>
      <c r="E2" s="4"/>
      <c r="F2" s="4"/>
      <c r="G2" s="4"/>
    </row>
    <row r="3" ht="13.5" customHeight="1" spans="1:7">
      <c r="A3" s="5" t="str">
        <f>"单位名称："&amp;"中国共产党玉溪市委员会办公室"</f>
        <v>单位名称：中国共产党玉溪市委员会办公室</v>
      </c>
      <c r="B3" s="6"/>
      <c r="C3" s="6"/>
      <c r="D3" s="6"/>
      <c r="E3" s="7"/>
      <c r="F3" s="7"/>
      <c r="G3" s="8" t="s">
        <v>2</v>
      </c>
    </row>
    <row r="4" ht="21.75" customHeight="1" spans="1:7">
      <c r="A4" s="9" t="s">
        <v>272</v>
      </c>
      <c r="B4" s="9" t="s">
        <v>271</v>
      </c>
      <c r="C4" s="9" t="s">
        <v>134</v>
      </c>
      <c r="D4" s="10" t="s">
        <v>536</v>
      </c>
      <c r="E4" s="11" t="s">
        <v>33</v>
      </c>
      <c r="F4" s="12"/>
      <c r="G4" s="13"/>
    </row>
    <row r="5" ht="21.75" customHeight="1" spans="1:7">
      <c r="A5" s="14"/>
      <c r="B5" s="14"/>
      <c r="C5" s="14"/>
      <c r="D5" s="15"/>
      <c r="E5" s="16" t="s">
        <v>537</v>
      </c>
      <c r="F5" s="10" t="s">
        <v>538</v>
      </c>
      <c r="G5" s="10" t="s">
        <v>539</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3601600</v>
      </c>
      <c r="F8" s="24"/>
      <c r="G8" s="24"/>
    </row>
    <row r="9" ht="21" customHeight="1" spans="1:7">
      <c r="A9" s="25" t="s">
        <v>64</v>
      </c>
      <c r="B9" s="21"/>
      <c r="C9" s="21"/>
      <c r="D9" s="26"/>
      <c r="E9" s="24">
        <v>3601600</v>
      </c>
      <c r="F9" s="24"/>
      <c r="G9" s="24"/>
    </row>
    <row r="10" ht="21" customHeight="1" spans="1:7">
      <c r="A10" s="27"/>
      <c r="B10" s="21" t="s">
        <v>540</v>
      </c>
      <c r="C10" s="21" t="s">
        <v>284</v>
      </c>
      <c r="D10" s="26" t="s">
        <v>541</v>
      </c>
      <c r="E10" s="24">
        <v>330000</v>
      </c>
      <c r="F10" s="24"/>
      <c r="G10" s="24"/>
    </row>
    <row r="11" ht="21" customHeight="1" spans="1:7">
      <c r="A11" s="27"/>
      <c r="B11" s="21" t="s">
        <v>540</v>
      </c>
      <c r="C11" s="21" t="s">
        <v>294</v>
      </c>
      <c r="D11" s="26" t="s">
        <v>541</v>
      </c>
      <c r="E11" s="24">
        <v>150000</v>
      </c>
      <c r="F11" s="24"/>
      <c r="G11" s="24"/>
    </row>
    <row r="12" ht="21" customHeight="1" spans="1:7">
      <c r="A12" s="27"/>
      <c r="B12" s="21" t="s">
        <v>540</v>
      </c>
      <c r="C12" s="21" t="s">
        <v>300</v>
      </c>
      <c r="D12" s="26" t="s">
        <v>541</v>
      </c>
      <c r="E12" s="24">
        <v>1560000</v>
      </c>
      <c r="F12" s="24"/>
      <c r="G12" s="24"/>
    </row>
    <row r="13" ht="21" customHeight="1" spans="1:7">
      <c r="A13" s="27"/>
      <c r="B13" s="21" t="s">
        <v>540</v>
      </c>
      <c r="C13" s="21" t="s">
        <v>286</v>
      </c>
      <c r="D13" s="26" t="s">
        <v>541</v>
      </c>
      <c r="E13" s="24">
        <v>231600</v>
      </c>
      <c r="F13" s="24"/>
      <c r="G13" s="24"/>
    </row>
    <row r="14" ht="21" customHeight="1" spans="1:7">
      <c r="A14" s="27"/>
      <c r="B14" s="21" t="s">
        <v>540</v>
      </c>
      <c r="C14" s="21" t="s">
        <v>290</v>
      </c>
      <c r="D14" s="26" t="s">
        <v>541</v>
      </c>
      <c r="E14" s="24">
        <v>650000</v>
      </c>
      <c r="F14" s="24"/>
      <c r="G14" s="24"/>
    </row>
    <row r="15" ht="21" customHeight="1" spans="1:7">
      <c r="A15" s="27"/>
      <c r="B15" s="21" t="s">
        <v>540</v>
      </c>
      <c r="C15" s="21" t="s">
        <v>292</v>
      </c>
      <c r="D15" s="26" t="s">
        <v>541</v>
      </c>
      <c r="E15" s="24">
        <v>20000</v>
      </c>
      <c r="F15" s="24"/>
      <c r="G15" s="24"/>
    </row>
    <row r="16" ht="21" customHeight="1" spans="1:7">
      <c r="A16" s="27"/>
      <c r="B16" s="21" t="s">
        <v>540</v>
      </c>
      <c r="C16" s="21" t="s">
        <v>302</v>
      </c>
      <c r="D16" s="26" t="s">
        <v>541</v>
      </c>
      <c r="E16" s="24">
        <v>160000</v>
      </c>
      <c r="F16" s="24"/>
      <c r="G16" s="24"/>
    </row>
    <row r="17" ht="21" customHeight="1" spans="1:7">
      <c r="A17" s="27"/>
      <c r="B17" s="21" t="s">
        <v>540</v>
      </c>
      <c r="C17" s="21" t="s">
        <v>304</v>
      </c>
      <c r="D17" s="26" t="s">
        <v>541</v>
      </c>
      <c r="E17" s="24">
        <v>300000</v>
      </c>
      <c r="F17" s="24"/>
      <c r="G17" s="24"/>
    </row>
    <row r="18" ht="21" customHeight="1" spans="1:7">
      <c r="A18" s="27"/>
      <c r="B18" s="21" t="s">
        <v>540</v>
      </c>
      <c r="C18" s="21" t="s">
        <v>296</v>
      </c>
      <c r="D18" s="26" t="s">
        <v>541</v>
      </c>
      <c r="E18" s="24">
        <v>200000</v>
      </c>
      <c r="F18" s="24"/>
      <c r="G18" s="24"/>
    </row>
    <row r="19" ht="21" customHeight="1" spans="1:7">
      <c r="A19" s="28" t="s">
        <v>30</v>
      </c>
      <c r="B19" s="29" t="s">
        <v>542</v>
      </c>
      <c r="C19" s="29"/>
      <c r="D19" s="30"/>
      <c r="E19" s="24">
        <v>3601600</v>
      </c>
      <c r="F19" s="24"/>
      <c r="G19" s="24"/>
    </row>
  </sheetData>
  <mergeCells count="12">
    <mergeCell ref="A1:G1"/>
    <mergeCell ref="A2:G2"/>
    <mergeCell ref="A3:D3"/>
    <mergeCell ref="E4:G4"/>
    <mergeCell ref="A19:D19"/>
    <mergeCell ref="A4:A6"/>
    <mergeCell ref="B4:B6"/>
    <mergeCell ref="C4:C6"/>
    <mergeCell ref="D4:D6"/>
    <mergeCell ref="E5:E6"/>
    <mergeCell ref="F5:F6"/>
    <mergeCell ref="G5:G6"/>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番茄张</cp:lastModifiedBy>
  <dcterms:created xsi:type="dcterms:W3CDTF">2026-01-21T08:46:00Z</dcterms:created>
  <dcterms:modified xsi:type="dcterms:W3CDTF">2026-02-06T00:56:37Z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FD7F1C78B2DD4BE89FFBCEE10DB243CC_12</vt:lpwstr>
  </property>
  <property fmtid="{D5CDD505-2E9C-101B-9397-08002B2CF9AE}" pid="3" name="KSOProductBuildVer">
    <vt:lpwstr>2052-12.1.0.23542</vt:lpwstr>
  </property>
</Properties>
</file>